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75" firstSheet="1" activeTab="5"/>
  </bookViews>
  <sheets>
    <sheet name="00000000000000" sheetId="1" state="hidden" r:id="rId1"/>
    <sheet name="表皮 " sheetId="2" r:id="rId2"/>
    <sheet name="收入" sheetId="3" r:id="rId3"/>
    <sheet name="财力" sheetId="4" r:id="rId4"/>
    <sheet name="支出调整" sheetId="5" r:id="rId5"/>
    <sheet name="项目调整汇总表 " sheetId="6" r:id="rId6"/>
  </sheets>
  <definedNames>
    <definedName name="_xlnm.Print_Area" hidden="1">#N/A</definedName>
    <definedName name="_xlnm.Print_Titles" hidden="1">#N/A</definedName>
  </definedNames>
  <calcPr fullCalcOnLoad="1"/>
</workbook>
</file>

<file path=xl/sharedStrings.xml><?xml version="1.0" encoding="utf-8"?>
<sst xmlns="http://schemas.openxmlformats.org/spreadsheetml/2006/main" count="301" uniqueCount="285">
  <si>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</si>
  <si>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</si>
  <si>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</si>
  <si>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（二）急需刚性支出事项</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</si>
  <si>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</si>
  <si>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</si>
  <si>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</si>
  <si>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</si>
  <si>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</si>
  <si>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</si>
  <si>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</si>
  <si>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</si>
  <si>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其中：土地出让金</t>
  </si>
  <si>
    <t>基础设施配套费</t>
  </si>
  <si>
    <t>（三）调入资金安排支出</t>
  </si>
  <si>
    <t>（四）短收调减支出</t>
  </si>
  <si>
    <t>6、债务还本支出</t>
  </si>
  <si>
    <t>5、调入资金</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</si>
  <si>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</si>
  <si>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</si>
  <si>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</si>
  <si>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</si>
  <si>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</si>
  <si>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</si>
  <si>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</si>
  <si>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</si>
  <si>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</si>
  <si>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</si>
  <si>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</si>
  <si>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</si>
  <si>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</si>
  <si>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</si>
  <si>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</si>
  <si>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</si>
  <si>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</si>
  <si>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</si>
  <si>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</si>
  <si>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</si>
  <si>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</si>
  <si>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</si>
  <si>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</si>
  <si>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</si>
  <si>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</si>
  <si>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</si>
  <si>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</si>
  <si>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</si>
  <si>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</si>
  <si>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</si>
  <si>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</si>
  <si>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</si>
  <si>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</si>
  <si>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</si>
  <si>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</si>
  <si>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</si>
  <si>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</si>
  <si>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</si>
  <si>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</si>
  <si>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</si>
  <si>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</si>
  <si>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</si>
  <si>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</si>
  <si>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</si>
  <si>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</si>
  <si>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</si>
  <si>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</si>
  <si>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</si>
  <si>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</si>
  <si>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</si>
  <si>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</si>
  <si>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</si>
  <si>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</si>
  <si>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</si>
  <si>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</si>
  <si>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</si>
  <si>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</si>
  <si>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</si>
  <si>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</si>
  <si>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</si>
  <si>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</si>
  <si>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</si>
  <si>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</si>
  <si>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</si>
  <si>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</si>
  <si>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</si>
  <si>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</si>
  <si>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</si>
  <si>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</si>
  <si>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</si>
  <si>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</si>
  <si>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</si>
  <si>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</si>
  <si>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</si>
  <si>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</si>
  <si>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</si>
  <si>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r>
      <t>hv</t>
    </r>
    <r>
      <rPr>
        <sz val="12"/>
        <rFont val="宋体"/>
        <family val="0"/>
      </rPr>
      <t xml:space="preserve"> = ThisWorkbook.Sheets("(m1)_(m2)_(m3)").Cells(i, 2).Value</t>
    </r>
  </si>
  <si>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</si>
  <si>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</si>
  <si>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</si>
  <si>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三、国有资本经营预算财力合计</t>
  </si>
  <si>
    <t>1、国有资本经营预算收入</t>
  </si>
  <si>
    <t>2、调出资金</t>
  </si>
  <si>
    <t>财力总计</t>
  </si>
  <si>
    <t>抚顺市2021年市本级支出预算调整表</t>
  </si>
  <si>
    <t>单位：万元</t>
  </si>
  <si>
    <t>一般公共预算支出合计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</si>
  <si>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</si>
  <si>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</si>
  <si>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</si>
  <si>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</si>
  <si>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</si>
  <si>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</si>
  <si>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</si>
  <si>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</si>
  <si>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</si>
  <si>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</si>
  <si>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Next</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</si>
  <si>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</si>
  <si>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</si>
  <si>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</si>
  <si>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</si>
  <si>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</si>
  <si>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</si>
  <si>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</si>
  <si>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</si>
  <si>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城乡社区支出</t>
  </si>
  <si>
    <t>农林水支出</t>
  </si>
  <si>
    <t>交通运输支出</t>
  </si>
  <si>
    <t>资源勘探信息等支出</t>
  </si>
  <si>
    <t>商业服务业等支出</t>
  </si>
  <si>
    <t>金融支出</t>
  </si>
  <si>
    <t>自然资源海洋气象等支出</t>
  </si>
  <si>
    <t>住房保障支出</t>
  </si>
  <si>
    <t>粮油物资储备支出</t>
  </si>
  <si>
    <t>灾害防治及应急管理支出</t>
  </si>
  <si>
    <t>预备费</t>
  </si>
  <si>
    <t>其他支出</t>
  </si>
  <si>
    <t>债务付息支出</t>
  </si>
  <si>
    <t>债务发行费用支出</t>
  </si>
  <si>
    <t>政府性基金支出合计</t>
  </si>
  <si>
    <t>国有资本经营支出合计</t>
  </si>
  <si>
    <t>支出总计</t>
  </si>
  <si>
    <t>抚顺市2021年市本级支出预算调整项目情况汇总表</t>
  </si>
  <si>
    <t xml:space="preserve">单位：万元 </t>
  </si>
  <si>
    <t>项目</t>
  </si>
  <si>
    <t>金额</t>
  </si>
  <si>
    <t>备注</t>
  </si>
  <si>
    <t>合计</t>
  </si>
  <si>
    <t>一、一般公共预算支出预算拟需增加支出</t>
  </si>
  <si>
    <t>二、政府性基金支出预算拟需增加支出</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</si>
  <si>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</si>
  <si>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</si>
  <si>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</si>
  <si>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</si>
  <si>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</si>
  <si>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</si>
  <si>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</si>
  <si>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</si>
  <si>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</si>
  <si>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</si>
  <si>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</si>
  <si>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</si>
  <si>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</si>
  <si>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</si>
  <si>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</si>
  <si>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</si>
  <si>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</si>
  <si>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</si>
  <si>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</si>
  <si>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</si>
  <si>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</si>
  <si>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</si>
  <si>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</si>
  <si>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</si>
  <si>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</si>
  <si>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</si>
  <si>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</si>
  <si>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</si>
  <si>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</si>
  <si>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</si>
  <si>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</si>
  <si>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</si>
  <si>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</si>
  <si>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</si>
  <si>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</si>
  <si>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</si>
  <si>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</si>
  <si>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</si>
  <si>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</si>
  <si>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</si>
  <si>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</si>
  <si>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</si>
  <si>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</si>
  <si>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</si>
  <si>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</si>
  <si>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</si>
  <si>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</si>
  <si>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</si>
  <si>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</si>
  <si>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</si>
  <si>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财力性补助收入</t>
  </si>
  <si>
    <t>专项补助收入</t>
  </si>
  <si>
    <t>3、下级上解收入</t>
  </si>
  <si>
    <t>4、调入预算稳定调节基金</t>
  </si>
  <si>
    <t>5、调入资金</t>
  </si>
  <si>
    <t>6、债务还本支出</t>
  </si>
  <si>
    <t>7、上解省级支出</t>
  </si>
  <si>
    <t>二、政府性基金财力合计</t>
  </si>
  <si>
    <t>1、政府性基金收入</t>
  </si>
  <si>
    <t>2、上级补助收入(专项补助收入)</t>
  </si>
  <si>
    <t>3、债务转贷收入</t>
  </si>
  <si>
    <t>4、调出资金</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</si>
  <si>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</si>
  <si>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</si>
  <si>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</si>
  <si>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</si>
  <si>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End If</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</si>
  <si>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</si>
  <si>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</si>
  <si>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</si>
  <si>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</si>
  <si>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</si>
  <si>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</si>
  <si>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</si>
  <si>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</si>
  <si>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</si>
  <si>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（一）执行中新出台政策事项</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</si>
  <si>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</si>
  <si>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</si>
  <si>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</si>
  <si>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</si>
  <si>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</si>
  <si>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</si>
  <si>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（一）新增专项债券安排支出</t>
  </si>
  <si>
    <t>（二）超收安排支出</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</si>
  <si>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</si>
  <si>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</si>
  <si>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</si>
  <si>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</si>
  <si>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</si>
  <si>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</si>
  <si>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抚顺市2021年市本级预算</t>
  </si>
  <si>
    <t xml:space="preserve">   </t>
  </si>
  <si>
    <t>抚顺市2021年市本级收入预算调整表</t>
  </si>
  <si>
    <t>单位:万元</t>
  </si>
  <si>
    <t>预算科目</t>
  </si>
  <si>
    <t>2021调整预算</t>
  </si>
  <si>
    <t>2021年预算</t>
  </si>
  <si>
    <t>2021年调整预算比2021年预算</t>
  </si>
  <si>
    <t>增减额</t>
  </si>
  <si>
    <t>增长%</t>
  </si>
  <si>
    <t>一般公共预算收入合计</t>
  </si>
  <si>
    <t>税收收入</t>
  </si>
  <si>
    <t>环境保护税</t>
  </si>
  <si>
    <t>非税收入</t>
  </si>
  <si>
    <t>专项收入</t>
  </si>
  <si>
    <t xml:space="preserve"> 文化事业建设费收入</t>
  </si>
  <si>
    <t xml:space="preserve"> 残疾人就业保障金收入</t>
  </si>
  <si>
    <t xml:space="preserve"> 农田水利建设资金收入</t>
  </si>
  <si>
    <t xml:space="preserve"> 教育资金</t>
  </si>
  <si>
    <t xml:space="preserve"> 育林基金收入</t>
  </si>
  <si>
    <t xml:space="preserve"> 森林植被恢复费</t>
  </si>
  <si>
    <t xml:space="preserve"> 水利建设专项收入</t>
  </si>
  <si>
    <t xml:space="preserve"> 其他专项收入</t>
  </si>
  <si>
    <t>行政事业性收费收入</t>
  </si>
  <si>
    <t>罚没收入</t>
  </si>
  <si>
    <t>国有资本经营收入</t>
  </si>
  <si>
    <t>国有资源有偿使用收入</t>
  </si>
  <si>
    <t>捐赠收入</t>
  </si>
  <si>
    <t>政府住房基金收入</t>
  </si>
  <si>
    <t>其他收入</t>
  </si>
  <si>
    <t>政府性基金收入合计</t>
  </si>
  <si>
    <t>国有资本经营预算收入合计</t>
  </si>
  <si>
    <t>收入总计</t>
  </si>
  <si>
    <t>抚顺市2021年市本级财力预算调整表</t>
  </si>
  <si>
    <t xml:space="preserve">         单位：万元</t>
  </si>
  <si>
    <t>2021年调整预算</t>
  </si>
  <si>
    <t>一、一般公共预算财力合计</t>
  </si>
  <si>
    <t>1、一般公共预算收入</t>
  </si>
  <si>
    <t>2、上级补助收入</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</si>
  <si>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</si>
  <si>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</si>
  <si>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</si>
  <si>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</si>
  <si>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</si>
  <si>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调整方案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</si>
</sst>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
    <numFmt numFmtId="181" formatCode="#,##0_ "/>
    <numFmt numFmtId="182" formatCode="#,##0.00_);[Red]\(#,##0.00\)"/>
    <numFmt numFmtId="183" formatCode="#,##0_ ;[Red]\-#,##0\ "/>
    <numFmt numFmtId="184" formatCode="0.00_ "/>
    <numFmt numFmtId="185" formatCode="#,##0.00_ ;[Red]\-#,##0.00\ "/>
    <numFmt numFmtId="186" formatCode="0_ "/>
    <numFmt numFmtId="187" formatCode="0.00_);[Red]\(0.00\)"/>
    <numFmt numFmtId="188" formatCode="0_);[Red]\(0\)"/>
    <numFmt numFmtId="189" formatCode="0.0_);[Red]\(0.0\)"/>
    <numFmt numFmtId="190" formatCode="#,##0.0_ "/>
    <numFmt numFmtId="191" formatCode="_ * #,##0_ ;_ * \-#,##0_ ;_ * &quot;-&quot;??_ ;_ @_ "/>
    <numFmt numFmtId="192" formatCode="0.0_ "/>
    <numFmt numFmtId="193" formatCode="[DBNum1][$-804]yyyy&quot;年&quot;m&quot;月&quot;d&quot;日&quot;;@"/>
    <numFmt numFmtId="194" formatCode="#,##0_);[Red]\(#,##0\)"/>
    <numFmt numFmtId="195" formatCode="#,##0.0_ ;[Red]\-#,##0.0\ "/>
    <numFmt numFmtId="196" formatCode="#,##0.0_);[Red]\(#,##0.0\)"/>
    <numFmt numFmtId="197" formatCode="[$-804]yyyy&quot;年&quot;m&quot;月&quot;d&quot;日&quot;\ dddd"/>
    <numFmt numFmtId="198" formatCode="yyyy&quot;年&quot;m&quot;月&quot;;@"/>
  </numFmts>
  <fonts count="40">
    <font>
      <sz val="12"/>
      <name val="宋体"/>
      <family val="0"/>
    </font>
    <font>
      <b/>
      <sz val="12"/>
      <name val="宋体"/>
      <family val="0"/>
    </font>
    <font>
      <b/>
      <sz val="18"/>
      <name val="宋体"/>
      <family val="0"/>
    </font>
    <font>
      <b/>
      <sz val="12"/>
      <color indexed="8"/>
      <name val="宋体"/>
      <family val="0"/>
    </font>
    <font>
      <sz val="12"/>
      <color indexed="8"/>
      <name val="宋体"/>
      <family val="0"/>
    </font>
    <font>
      <b/>
      <sz val="24"/>
      <name val="仿宋_GB2312"/>
      <family val="3"/>
    </font>
    <font>
      <sz val="10"/>
      <name val="仿宋_GB2312"/>
      <family val="3"/>
    </font>
    <font>
      <b/>
      <sz val="10"/>
      <name val="宋体"/>
      <family val="0"/>
    </font>
    <font>
      <sz val="10"/>
      <name val="宋体"/>
      <family val="0"/>
    </font>
    <font>
      <sz val="9"/>
      <name val="宋体"/>
      <family val="0"/>
    </font>
    <font>
      <sz val="10"/>
      <name val="黑体"/>
      <family val="3"/>
    </font>
    <font>
      <b/>
      <sz val="14"/>
      <name val="宋体"/>
      <family val="0"/>
    </font>
    <font>
      <sz val="36"/>
      <name val="宋体"/>
      <family val="0"/>
    </font>
    <font>
      <b/>
      <sz val="36"/>
      <name val="宋体"/>
      <family val="0"/>
    </font>
    <font>
      <b/>
      <sz val="11"/>
      <name val="宋体"/>
      <family val="0"/>
    </font>
    <font>
      <sz val="22"/>
      <name val="楷体_GB2312"/>
      <family val="3"/>
    </font>
    <font>
      <b/>
      <sz val="22"/>
      <name val="楷体_GB2312"/>
      <family val="3"/>
    </font>
    <font>
      <sz val="10"/>
      <name val="Arial"/>
      <family val="2"/>
    </font>
    <font>
      <sz val="12"/>
      <name val="Times New Roman"/>
      <family val="1"/>
    </font>
    <font>
      <sz val="11"/>
      <color indexed="8"/>
      <name val="宋体"/>
      <family val="0"/>
    </font>
    <font>
      <b/>
      <sz val="18"/>
      <color indexed="56"/>
      <name val="宋体"/>
      <family val="0"/>
    </font>
    <font>
      <sz val="7"/>
      <name val="Small Fonts"/>
      <family val="2"/>
    </font>
    <font>
      <b/>
      <sz val="11"/>
      <color indexed="56"/>
      <name val="宋体"/>
      <family val="0"/>
    </font>
    <font>
      <b/>
      <sz val="11"/>
      <color indexed="52"/>
      <name val="宋体"/>
      <family val="0"/>
    </font>
    <font>
      <sz val="11"/>
      <color indexed="62"/>
      <name val="宋体"/>
      <family val="0"/>
    </font>
    <font>
      <sz val="11"/>
      <color indexed="9"/>
      <name val="宋体"/>
      <family val="0"/>
    </font>
    <font>
      <b/>
      <sz val="15"/>
      <color indexed="56"/>
      <name val="宋体"/>
      <family val="0"/>
    </font>
    <font>
      <sz val="11"/>
      <color indexed="10"/>
      <name val="宋体"/>
      <family val="0"/>
    </font>
    <font>
      <b/>
      <sz val="11"/>
      <color indexed="9"/>
      <name val="宋体"/>
      <family val="0"/>
    </font>
    <font>
      <b/>
      <sz val="11"/>
      <color indexed="63"/>
      <name val="宋体"/>
      <family val="0"/>
    </font>
    <font>
      <sz val="10"/>
      <name val="MS Sans Serif"/>
      <family val="2"/>
    </font>
    <font>
      <u val="single"/>
      <sz val="12"/>
      <color indexed="12"/>
      <name val="宋体"/>
      <family val="0"/>
    </font>
    <font>
      <u val="single"/>
      <sz val="12"/>
      <color indexed="36"/>
      <name val="宋体"/>
      <family val="0"/>
    </font>
    <font>
      <sz val="11"/>
      <color indexed="52"/>
      <name val="宋体"/>
      <family val="0"/>
    </font>
    <font>
      <sz val="11"/>
      <color indexed="60"/>
      <name val="宋体"/>
      <family val="0"/>
    </font>
    <font>
      <i/>
      <sz val="11"/>
      <color indexed="23"/>
      <name val="宋体"/>
      <family val="0"/>
    </font>
    <font>
      <b/>
      <sz val="13"/>
      <color indexed="56"/>
      <name val="宋体"/>
      <family val="0"/>
    </font>
    <font>
      <sz val="11"/>
      <color indexed="17"/>
      <name val="宋体"/>
      <family val="0"/>
    </font>
    <font>
      <b/>
      <sz val="11"/>
      <color indexed="8"/>
      <name val="宋体"/>
      <family val="0"/>
    </font>
    <font>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21" fillId="0" borderId="0">
      <alignment/>
      <protection/>
    </xf>
    <xf numFmtId="0" fontId="30" fillId="0" borderId="0">
      <alignment/>
      <protection/>
    </xf>
    <xf numFmtId="9" fontId="0" fillId="0" borderId="0" applyFont="0" applyFill="0" applyBorder="0" applyAlignment="0" applyProtection="0"/>
    <xf numFmtId="0" fontId="20" fillId="0" borderId="0" applyNumberFormat="0" applyFill="0" applyBorder="0" applyAlignment="0" applyProtection="0"/>
    <xf numFmtId="0" fontId="26" fillId="0" borderId="1" applyNumberFormat="0" applyFill="0" applyAlignment="0" applyProtection="0"/>
    <xf numFmtId="0" fontId="36"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3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7" fillId="4"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16" borderId="5" applyNumberFormat="0" applyAlignment="0" applyProtection="0"/>
    <xf numFmtId="0" fontId="28" fillId="17" borderId="6" applyNumberFormat="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33" fillId="0" borderId="7" applyNumberFormat="0" applyFill="0" applyAlignment="0" applyProtection="0"/>
    <xf numFmtId="0" fontId="30" fillId="0" borderId="0">
      <alignment/>
      <protection/>
    </xf>
    <xf numFmtId="41" fontId="0" fillId="0" borderId="0" applyFon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4" fillId="22" borderId="0" applyNumberFormat="0" applyBorder="0" applyAlignment="0" applyProtection="0"/>
    <xf numFmtId="0" fontId="29" fillId="16" borderId="8" applyNumberFormat="0" applyAlignment="0" applyProtection="0"/>
    <xf numFmtId="0" fontId="24" fillId="7" borderId="5" applyNumberFormat="0" applyAlignment="0" applyProtection="0"/>
    <xf numFmtId="0" fontId="17"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121">
    <xf numFmtId="0" fontId="0" fillId="0" borderId="0" xfId="0" applyAlignment="1">
      <alignment vertical="center"/>
    </xf>
    <xf numFmtId="0" fontId="0" fillId="0" borderId="0" xfId="0" applyFont="1" applyAlignment="1">
      <alignment vertical="center"/>
    </xf>
    <xf numFmtId="0" fontId="1" fillId="0"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0" fillId="0" borderId="0" xfId="0" applyFont="1" applyAlignment="1">
      <alignment vertical="center"/>
    </xf>
    <xf numFmtId="0" fontId="1" fillId="0" borderId="0" xfId="0" applyFont="1" applyFill="1" applyAlignment="1">
      <alignment vertical="center"/>
    </xf>
    <xf numFmtId="0" fontId="1" fillId="0" borderId="10" xfId="0" applyFont="1" applyFill="1" applyBorder="1" applyAlignment="1">
      <alignment horizontal="left" vertical="center" wrapText="1"/>
    </xf>
    <xf numFmtId="183" fontId="1" fillId="0" borderId="10" xfId="0" applyNumberFormat="1" applyFont="1" applyFill="1" applyBorder="1" applyAlignment="1">
      <alignment vertical="center"/>
    </xf>
    <xf numFmtId="183" fontId="0" fillId="0" borderId="10" xfId="0" applyNumberFormat="1" applyFont="1" applyFill="1" applyBorder="1" applyAlignment="1">
      <alignment vertical="center"/>
    </xf>
    <xf numFmtId="191" fontId="1" fillId="0" borderId="10" xfId="72" applyNumberFormat="1" applyFont="1" applyFill="1" applyBorder="1" applyAlignment="1" applyProtection="1">
      <alignment horizontal="center" vertical="center"/>
      <protection locked="0"/>
    </xf>
    <xf numFmtId="189" fontId="1" fillId="0" borderId="10" xfId="51" applyNumberFormat="1" applyFont="1" applyFill="1" applyBorder="1" applyAlignment="1" applyProtection="1">
      <alignment horizontal="center" vertical="center" wrapText="1"/>
      <protection/>
    </xf>
    <xf numFmtId="191" fontId="1" fillId="0" borderId="10" xfId="75" applyNumberFormat="1" applyFont="1" applyFill="1" applyBorder="1" applyAlignment="1" applyProtection="1">
      <alignment horizontal="center" vertical="center" wrapText="1"/>
      <protection locked="0"/>
    </xf>
    <xf numFmtId="0" fontId="5" fillId="0" borderId="0" xfId="0" applyFont="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vertical="center"/>
    </xf>
    <xf numFmtId="0" fontId="6" fillId="0" borderId="0" xfId="0" applyFont="1" applyAlignment="1">
      <alignment vertical="center"/>
    </xf>
    <xf numFmtId="188" fontId="6" fillId="0" borderId="0" xfId="0" applyNumberFormat="1" applyFont="1" applyAlignment="1">
      <alignment vertical="center"/>
    </xf>
    <xf numFmtId="188" fontId="6" fillId="0" borderId="0" xfId="0" applyNumberFormat="1" applyFont="1" applyFill="1" applyAlignment="1">
      <alignment vertical="center"/>
    </xf>
    <xf numFmtId="180" fontId="1" fillId="0" borderId="0" xfId="0" applyNumberFormat="1" applyFont="1" applyFill="1" applyAlignment="1">
      <alignment horizontal="right" vertical="center"/>
    </xf>
    <xf numFmtId="188" fontId="1" fillId="0" borderId="10" xfId="0" applyNumberFormat="1" applyFont="1" applyFill="1" applyBorder="1" applyAlignment="1">
      <alignment horizontal="center" vertical="center" wrapText="1"/>
    </xf>
    <xf numFmtId="0" fontId="7" fillId="0" borderId="10" xfId="0" applyFont="1" applyFill="1" applyBorder="1" applyAlignment="1">
      <alignment vertical="center"/>
    </xf>
    <xf numFmtId="0" fontId="1" fillId="0" borderId="10" xfId="0" applyFont="1" applyFill="1" applyBorder="1" applyAlignment="1">
      <alignment vertical="center"/>
    </xf>
    <xf numFmtId="0" fontId="0" fillId="0" borderId="10" xfId="0" applyFont="1" applyBorder="1" applyAlignment="1">
      <alignment vertical="center"/>
    </xf>
    <xf numFmtId="14" fontId="6" fillId="0" borderId="0" xfId="0" applyNumberFormat="1" applyFont="1" applyAlignment="1">
      <alignment vertical="center"/>
    </xf>
    <xf numFmtId="0" fontId="1" fillId="0" borderId="0" xfId="0" applyFont="1" applyAlignment="1">
      <alignment vertical="center"/>
    </xf>
    <xf numFmtId="0" fontId="0" fillId="0" borderId="0" xfId="45" applyFont="1" applyFill="1" applyAlignment="1">
      <alignment vertical="center"/>
      <protection/>
    </xf>
    <xf numFmtId="0" fontId="0" fillId="0" borderId="0" xfId="0" applyFont="1" applyFill="1" applyAlignment="1">
      <alignment vertical="center"/>
    </xf>
    <xf numFmtId="0" fontId="1" fillId="0" borderId="0" xfId="51" applyFont="1" applyFill="1" applyAlignment="1" applyProtection="1">
      <alignment horizontal="right" vertical="center"/>
      <protection/>
    </xf>
    <xf numFmtId="181" fontId="1" fillId="0" borderId="10" xfId="52" applyNumberFormat="1" applyFont="1" applyFill="1" applyBorder="1" applyAlignment="1" applyProtection="1">
      <alignment vertical="center"/>
      <protection/>
    </xf>
    <xf numFmtId="191" fontId="10" fillId="0" borderId="0" xfId="72" applyNumberFormat="1" applyFont="1" applyFill="1" applyAlignment="1" applyProtection="1">
      <alignment vertical="center"/>
      <protection locked="0"/>
    </xf>
    <xf numFmtId="191" fontId="1" fillId="0" borderId="0" xfId="72" applyNumberFormat="1" applyFont="1" applyFill="1" applyAlignment="1" applyProtection="1">
      <alignment vertical="center"/>
      <protection locked="0"/>
    </xf>
    <xf numFmtId="191" fontId="0" fillId="0" borderId="0" xfId="72" applyNumberFormat="1" applyFont="1" applyFill="1" applyAlignment="1" applyProtection="1">
      <alignment vertical="center"/>
      <protection locked="0"/>
    </xf>
    <xf numFmtId="191" fontId="8" fillId="0" borderId="0" xfId="72" applyNumberFormat="1" applyFont="1" applyFill="1" applyAlignment="1" applyProtection="1">
      <alignment vertical="center"/>
      <protection locked="0"/>
    </xf>
    <xf numFmtId="191" fontId="0" fillId="0" borderId="0" xfId="72" applyNumberFormat="1" applyFont="1" applyFill="1" applyAlignment="1" applyProtection="1">
      <alignment horizontal="left" vertical="center"/>
      <protection locked="0"/>
    </xf>
    <xf numFmtId="191" fontId="7" fillId="0" borderId="0" xfId="72" applyNumberFormat="1" applyFont="1" applyFill="1" applyAlignment="1" applyProtection="1">
      <alignment vertical="center"/>
      <protection locked="0"/>
    </xf>
    <xf numFmtId="191" fontId="1" fillId="0" borderId="0" xfId="72" applyNumberFormat="1" applyFont="1" applyFill="1" applyAlignment="1" applyProtection="1">
      <alignment horizontal="right" vertical="center"/>
      <protection locked="0"/>
    </xf>
    <xf numFmtId="191" fontId="1" fillId="0" borderId="11" xfId="72" applyNumberFormat="1" applyFont="1" applyFill="1" applyBorder="1" applyAlignment="1" applyProtection="1">
      <alignment horizontal="left" vertical="center"/>
      <protection locked="0"/>
    </xf>
    <xf numFmtId="192" fontId="1" fillId="0" borderId="10" xfId="72" applyNumberFormat="1" applyFont="1" applyFill="1" applyBorder="1" applyAlignment="1" applyProtection="1">
      <alignment vertical="center"/>
      <protection locked="0"/>
    </xf>
    <xf numFmtId="191" fontId="0" fillId="0" borderId="11" xfId="72" applyNumberFormat="1" applyFont="1" applyFill="1" applyBorder="1" applyAlignment="1" applyProtection="1">
      <alignment horizontal="left" vertical="center" indent="1"/>
      <protection locked="0"/>
    </xf>
    <xf numFmtId="191" fontId="0" fillId="0" borderId="10" xfId="72" applyNumberFormat="1" applyFont="1" applyFill="1" applyBorder="1" applyAlignment="1" applyProtection="1">
      <alignment vertical="center"/>
      <protection locked="0"/>
    </xf>
    <xf numFmtId="181" fontId="0" fillId="0" borderId="10" xfId="55" applyNumberFormat="1" applyFont="1" applyFill="1" applyBorder="1" applyAlignment="1" applyProtection="1">
      <alignment vertical="center"/>
      <protection locked="0"/>
    </xf>
    <xf numFmtId="191" fontId="0" fillId="0" borderId="10" xfId="72" applyNumberFormat="1" applyFont="1" applyFill="1" applyBorder="1" applyAlignment="1" applyProtection="1">
      <alignment horizontal="center" vertical="center"/>
      <protection locked="0"/>
    </xf>
    <xf numFmtId="181" fontId="0" fillId="0" borderId="10" xfId="55" applyNumberFormat="1" applyFont="1" applyFill="1" applyBorder="1" applyAlignment="1" applyProtection="1">
      <alignment vertical="center"/>
      <protection/>
    </xf>
    <xf numFmtId="191" fontId="0" fillId="0" borderId="11" xfId="72" applyNumberFormat="1" applyFont="1" applyFill="1" applyBorder="1" applyAlignment="1" applyProtection="1">
      <alignment horizontal="left" vertical="center" indent="3"/>
      <protection locked="0"/>
    </xf>
    <xf numFmtId="192" fontId="0" fillId="0" borderId="10" xfId="72" applyNumberFormat="1" applyFont="1" applyFill="1" applyBorder="1" applyAlignment="1" applyProtection="1">
      <alignment vertical="center"/>
      <protection locked="0"/>
    </xf>
    <xf numFmtId="191" fontId="0" fillId="0" borderId="10" xfId="72" applyNumberFormat="1" applyFont="1" applyFill="1" applyBorder="1" applyAlignment="1" applyProtection="1">
      <alignment horizontal="left" vertical="center" indent="1"/>
      <protection locked="0"/>
    </xf>
    <xf numFmtId="191" fontId="1" fillId="0" borderId="10" xfId="72" applyNumberFormat="1" applyFont="1" applyFill="1" applyBorder="1" applyAlignment="1" applyProtection="1">
      <alignment horizontal="left" vertical="center"/>
      <protection locked="0"/>
    </xf>
    <xf numFmtId="181" fontId="1" fillId="0" borderId="10" xfId="55" applyNumberFormat="1" applyFont="1" applyFill="1" applyBorder="1" applyAlignment="1" applyProtection="1">
      <alignment vertical="center"/>
      <protection locked="0"/>
    </xf>
    <xf numFmtId="191" fontId="0" fillId="0" borderId="10" xfId="72" applyNumberFormat="1" applyFont="1" applyFill="1" applyBorder="1" applyAlignment="1" applyProtection="1">
      <alignment horizontal="left" vertical="center" indent="2"/>
      <protection locked="0"/>
    </xf>
    <xf numFmtId="187" fontId="0" fillId="0" borderId="10" xfId="72" applyNumberFormat="1" applyFont="1" applyFill="1" applyBorder="1" applyAlignment="1" applyProtection="1">
      <alignment horizontal="center" vertical="center"/>
      <protection locked="0"/>
    </xf>
    <xf numFmtId="181" fontId="1" fillId="0" borderId="10" xfId="72" applyNumberFormat="1" applyFont="1" applyFill="1" applyBorder="1" applyAlignment="1" applyProtection="1">
      <alignment vertical="center"/>
      <protection locked="0"/>
    </xf>
    <xf numFmtId="0" fontId="0" fillId="0" borderId="0" xfId="50" applyFont="1" applyFill="1" applyProtection="1">
      <alignment/>
      <protection locked="0"/>
    </xf>
    <xf numFmtId="0" fontId="1" fillId="0" borderId="0" xfId="50" applyFont="1" applyFill="1" applyAlignment="1" applyProtection="1">
      <alignment/>
      <protection locked="0"/>
    </xf>
    <xf numFmtId="0" fontId="1" fillId="0" borderId="0" xfId="50" applyFont="1" applyFill="1" applyProtection="1">
      <alignment/>
      <protection locked="0"/>
    </xf>
    <xf numFmtId="0" fontId="0" fillId="0" borderId="0" xfId="50" applyFill="1" applyProtection="1">
      <alignment/>
      <protection locked="0"/>
    </xf>
    <xf numFmtId="0" fontId="11" fillId="0" borderId="0" xfId="50" applyFont="1" applyFill="1" applyBorder="1" applyAlignment="1" applyProtection="1">
      <alignment horizontal="left"/>
      <protection locked="0"/>
    </xf>
    <xf numFmtId="0" fontId="1" fillId="0" borderId="0" xfId="50" applyFont="1" applyFill="1" applyAlignment="1" applyProtection="1">
      <alignment horizontal="right" vertical="center"/>
      <protection locked="0"/>
    </xf>
    <xf numFmtId="191" fontId="1" fillId="0" borderId="10" xfId="75" applyNumberFormat="1" applyFont="1" applyFill="1" applyBorder="1" applyAlignment="1" applyProtection="1">
      <alignment horizontal="left" vertical="center" wrapText="1"/>
      <protection locked="0"/>
    </xf>
    <xf numFmtId="181" fontId="1" fillId="0" borderId="10" xfId="75" applyNumberFormat="1" applyFont="1" applyFill="1" applyBorder="1" applyAlignment="1" applyProtection="1">
      <alignment vertical="center"/>
      <protection/>
    </xf>
    <xf numFmtId="190" fontId="1" fillId="0" borderId="10" xfId="75" applyNumberFormat="1" applyFont="1" applyFill="1" applyBorder="1" applyAlignment="1" applyProtection="1">
      <alignment vertical="center"/>
      <protection/>
    </xf>
    <xf numFmtId="1" fontId="1" fillId="0" borderId="10" xfId="56" applyNumberFormat="1" applyFont="1" applyFill="1" applyBorder="1" applyAlignment="1" applyProtection="1">
      <alignment horizontal="left" vertical="center" wrapText="1" indent="1"/>
      <protection locked="0"/>
    </xf>
    <xf numFmtId="190" fontId="0" fillId="0" borderId="10" xfId="75" applyNumberFormat="1" applyFont="1" applyFill="1" applyBorder="1" applyAlignment="1" applyProtection="1">
      <alignment vertical="center"/>
      <protection/>
    </xf>
    <xf numFmtId="1" fontId="0" fillId="0" borderId="10" xfId="56" applyNumberFormat="1" applyFont="1" applyFill="1" applyBorder="1" applyAlignment="1" applyProtection="1">
      <alignment horizontal="left" vertical="center" wrapText="1" indent="2"/>
      <protection locked="0"/>
    </xf>
    <xf numFmtId="181" fontId="0" fillId="0" borderId="10" xfId="75" applyNumberFormat="1" applyFont="1" applyFill="1" applyBorder="1" applyAlignment="1" applyProtection="1">
      <alignment vertical="center"/>
      <protection/>
    </xf>
    <xf numFmtId="181" fontId="0" fillId="0" borderId="10" xfId="50" applyNumberFormat="1" applyFont="1" applyFill="1" applyBorder="1" applyAlignment="1" applyProtection="1">
      <alignment vertical="center"/>
      <protection/>
    </xf>
    <xf numFmtId="1" fontId="0" fillId="0" borderId="10" xfId="54" applyNumberFormat="1" applyFont="1" applyFill="1" applyBorder="1" applyAlignment="1">
      <alignment horizontal="left" vertical="center" wrapText="1" indent="3"/>
      <protection/>
    </xf>
    <xf numFmtId="181" fontId="0" fillId="0" borderId="10" xfId="50" applyNumberFormat="1" applyFont="1" applyFill="1" applyBorder="1" applyAlignment="1" applyProtection="1">
      <alignment vertical="center"/>
      <protection locked="0"/>
    </xf>
    <xf numFmtId="0" fontId="0" fillId="0" borderId="10" xfId="53" applyFont="1" applyFill="1" applyBorder="1" applyAlignment="1" applyProtection="1">
      <alignment horizontal="left" vertical="center" indent="3"/>
      <protection locked="0"/>
    </xf>
    <xf numFmtId="0" fontId="14" fillId="0" borderId="0" xfId="0" applyFont="1" applyAlignment="1">
      <alignment vertical="center"/>
    </xf>
    <xf numFmtId="0" fontId="0" fillId="0" borderId="0" xfId="46" applyFont="1">
      <alignment/>
      <protection/>
    </xf>
    <xf numFmtId="0" fontId="17" fillId="0" borderId="0" xfId="85">
      <alignment/>
      <protection/>
    </xf>
    <xf numFmtId="49" fontId="0" fillId="0" borderId="0" xfId="46" applyNumberFormat="1" applyFont="1">
      <alignment/>
      <protection/>
    </xf>
    <xf numFmtId="49" fontId="18" fillId="0" borderId="0" xfId="46" applyNumberFormat="1" applyFont="1">
      <alignment/>
      <protection/>
    </xf>
    <xf numFmtId="0" fontId="0" fillId="0" borderId="0" xfId="0" applyAlignment="1">
      <alignment/>
    </xf>
    <xf numFmtId="0" fontId="0" fillId="0" borderId="0" xfId="0" applyFill="1" applyAlignment="1">
      <alignment vertical="center"/>
    </xf>
    <xf numFmtId="0" fontId="0" fillId="0" borderId="0" xfId="50" applyFont="1" applyFill="1" applyAlignment="1" applyProtection="1">
      <alignment/>
      <protection/>
    </xf>
    <xf numFmtId="0" fontId="0" fillId="0" borderId="0" xfId="0" applyFont="1" applyFill="1" applyAlignment="1">
      <alignment vertical="center"/>
    </xf>
    <xf numFmtId="49" fontId="3" fillId="0" borderId="12" xfId="0" applyNumberFormat="1" applyFont="1" applyFill="1" applyBorder="1" applyAlignment="1" applyProtection="1">
      <alignment horizontal="left" vertical="center" wrapText="1"/>
      <protection locked="0"/>
    </xf>
    <xf numFmtId="190" fontId="1" fillId="0" borderId="10" xfId="45" applyNumberFormat="1" applyFont="1" applyFill="1" applyBorder="1" applyAlignment="1">
      <alignment vertical="center"/>
      <protection/>
    </xf>
    <xf numFmtId="0" fontId="1" fillId="0" borderId="0" xfId="45" applyFont="1" applyFill="1" applyAlignment="1">
      <alignment vertical="center"/>
      <protection/>
    </xf>
    <xf numFmtId="181" fontId="1" fillId="0" borderId="0" xfId="45" applyNumberFormat="1" applyFont="1" applyFill="1" applyAlignment="1">
      <alignment vertical="center"/>
      <protection/>
    </xf>
    <xf numFmtId="49" fontId="4" fillId="0" borderId="12" xfId="0" applyNumberFormat="1" applyFont="1" applyFill="1" applyBorder="1" applyAlignment="1" applyProtection="1">
      <alignment horizontal="left" vertical="center" wrapText="1" indent="1"/>
      <protection locked="0"/>
    </xf>
    <xf numFmtId="190" fontId="0" fillId="0" borderId="10" xfId="45" applyNumberFormat="1" applyFont="1" applyFill="1" applyBorder="1" applyAlignment="1">
      <alignment vertical="center"/>
      <protection/>
    </xf>
    <xf numFmtId="49" fontId="4" fillId="0" borderId="13" xfId="0" applyNumberFormat="1" applyFont="1" applyFill="1" applyBorder="1" applyAlignment="1" applyProtection="1">
      <alignment horizontal="left" vertical="center" wrapText="1" indent="1"/>
      <protection locked="0"/>
    </xf>
    <xf numFmtId="49" fontId="4" fillId="0" borderId="12" xfId="0" applyNumberFormat="1" applyFont="1" applyFill="1" applyBorder="1" applyAlignment="1">
      <alignment horizontal="left" vertical="center" wrapText="1" indent="1"/>
    </xf>
    <xf numFmtId="49" fontId="3" fillId="0" borderId="12" xfId="0" applyNumberFormat="1" applyFont="1" applyFill="1" applyBorder="1" applyAlignment="1" applyProtection="1">
      <alignment vertical="center" wrapText="1"/>
      <protection locked="0"/>
    </xf>
    <xf numFmtId="49" fontId="3" fillId="0" borderId="12" xfId="0" applyNumberFormat="1" applyFont="1" applyFill="1" applyBorder="1" applyAlignment="1" applyProtection="1">
      <alignment horizontal="center" vertical="center" wrapText="1"/>
      <protection locked="0"/>
    </xf>
    <xf numFmtId="181" fontId="0" fillId="0" borderId="0" xfId="45" applyNumberFormat="1" applyFont="1" applyFill="1" applyAlignment="1">
      <alignment vertical="center"/>
      <protection/>
    </xf>
    <xf numFmtId="188" fontId="0" fillId="0" borderId="0" xfId="50" applyNumberFormat="1" applyFont="1" applyFill="1" applyAlignment="1" applyProtection="1">
      <alignment/>
      <protection/>
    </xf>
    <xf numFmtId="188" fontId="9" fillId="0" borderId="0" xfId="51" applyNumberFormat="1" applyFont="1" applyFill="1" applyAlignment="1" applyProtection="1">
      <alignment/>
      <protection/>
    </xf>
    <xf numFmtId="188" fontId="0" fillId="0" borderId="0" xfId="0" applyNumberFormat="1" applyFont="1" applyFill="1" applyAlignment="1">
      <alignment vertical="center"/>
    </xf>
    <xf numFmtId="188" fontId="1" fillId="0" borderId="10" xfId="51" applyNumberFormat="1" applyFont="1" applyFill="1" applyBorder="1" applyAlignment="1" applyProtection="1">
      <alignment horizontal="center" vertical="center" wrapText="1"/>
      <protection/>
    </xf>
    <xf numFmtId="188" fontId="0" fillId="0" borderId="0" xfId="45" applyNumberFormat="1" applyFont="1" applyFill="1" applyAlignment="1">
      <alignment vertical="center"/>
      <protection/>
    </xf>
    <xf numFmtId="194" fontId="1" fillId="0" borderId="10" xfId="49" applyNumberFormat="1" applyFont="1" applyFill="1" applyBorder="1" applyAlignment="1" applyProtection="1">
      <alignment vertical="center"/>
      <protection/>
    </xf>
    <xf numFmtId="194" fontId="0" fillId="0" borderId="10" xfId="49" applyNumberFormat="1" applyFont="1" applyFill="1" applyBorder="1" applyAlignment="1" applyProtection="1">
      <alignment vertical="center"/>
      <protection/>
    </xf>
    <xf numFmtId="191" fontId="0" fillId="0" borderId="10" xfId="72" applyNumberFormat="1" applyFont="1" applyFill="1" applyBorder="1" applyAlignment="1" applyProtection="1">
      <alignment horizontal="left" vertical="center" indent="4"/>
      <protection locked="0"/>
    </xf>
    <xf numFmtId="181" fontId="0" fillId="0" borderId="10" xfId="0" applyNumberFormat="1" applyFont="1" applyFill="1" applyBorder="1" applyAlignment="1">
      <alignment vertical="center"/>
    </xf>
    <xf numFmtId="0" fontId="0" fillId="0" borderId="10" xfId="0"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8" fillId="0" borderId="10" xfId="0" applyFont="1" applyBorder="1" applyAlignment="1">
      <alignment vertical="center"/>
    </xf>
    <xf numFmtId="0" fontId="6" fillId="0" borderId="10" xfId="0" applyFont="1" applyBorder="1" applyAlignment="1">
      <alignment vertical="center"/>
    </xf>
    <xf numFmtId="183" fontId="0" fillId="0" borderId="10" xfId="0" applyNumberFormat="1"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198" fontId="15" fillId="0" borderId="0" xfId="0" applyNumberFormat="1" applyFont="1" applyAlignment="1">
      <alignment horizontal="center" vertical="center"/>
    </xf>
    <xf numFmtId="198" fontId="16" fillId="0" borderId="0" xfId="0" applyNumberFormat="1" applyFont="1" applyAlignment="1">
      <alignment horizontal="center" vertical="center"/>
    </xf>
    <xf numFmtId="191" fontId="2" fillId="0" borderId="0" xfId="72" applyNumberFormat="1" applyFont="1" applyFill="1" applyAlignment="1" applyProtection="1">
      <alignment horizontal="center" vertical="center"/>
      <protection locked="0"/>
    </xf>
    <xf numFmtId="0" fontId="1" fillId="0" borderId="10" xfId="75" applyNumberFormat="1" applyFont="1" applyFill="1" applyBorder="1" applyAlignment="1" applyProtection="1">
      <alignment horizontal="center" vertical="center" wrapText="1"/>
      <protection locked="0"/>
    </xf>
    <xf numFmtId="191" fontId="1" fillId="0" borderId="10" xfId="75" applyNumberFormat="1" applyFont="1" applyFill="1" applyBorder="1" applyAlignment="1" applyProtection="1">
      <alignment horizontal="center" vertical="center" wrapText="1"/>
      <protection locked="0"/>
    </xf>
    <xf numFmtId="191" fontId="1" fillId="0" borderId="14" xfId="75" applyNumberFormat="1" applyFont="1" applyFill="1" applyBorder="1" applyAlignment="1" applyProtection="1">
      <alignment horizontal="center" vertical="center" wrapText="1"/>
      <protection locked="0"/>
    </xf>
    <xf numFmtId="191" fontId="1" fillId="0" borderId="15" xfId="75" applyNumberFormat="1" applyFont="1" applyFill="1" applyBorder="1" applyAlignment="1" applyProtection="1">
      <alignment horizontal="center" vertical="center" wrapText="1"/>
      <protection locked="0"/>
    </xf>
    <xf numFmtId="189" fontId="1" fillId="0" borderId="10" xfId="51" applyNumberFormat="1" applyFont="1" applyFill="1" applyBorder="1" applyAlignment="1" applyProtection="1">
      <alignment horizontal="center" vertical="center" wrapText="1"/>
      <protection/>
    </xf>
    <xf numFmtId="191" fontId="1" fillId="0" borderId="11" xfId="72" applyNumberFormat="1" applyFont="1" applyFill="1" applyBorder="1" applyAlignment="1" applyProtection="1">
      <alignment horizontal="center" vertical="center"/>
      <protection locked="0"/>
    </xf>
    <xf numFmtId="191" fontId="1" fillId="0" borderId="10" xfId="72" applyNumberFormat="1" applyFont="1" applyFill="1" applyBorder="1" applyAlignment="1" applyProtection="1">
      <alignment horizontal="center" vertical="center"/>
      <protection locked="0"/>
    </xf>
    <xf numFmtId="0" fontId="2" fillId="0" borderId="0" xfId="51" applyNumberFormat="1" applyFont="1" applyFill="1" applyAlignment="1" applyProtection="1">
      <alignment horizontal="center" vertical="center"/>
      <protection/>
    </xf>
    <xf numFmtId="0" fontId="1" fillId="0" borderId="10" xfId="51" applyNumberFormat="1" applyFont="1" applyFill="1" applyBorder="1" applyAlignment="1" applyProtection="1">
      <alignment horizontal="center" vertical="center"/>
      <protection/>
    </xf>
    <xf numFmtId="188" fontId="1" fillId="0" borderId="10" xfId="51" applyNumberFormat="1" applyFont="1" applyFill="1" applyBorder="1" applyAlignment="1" applyProtection="1">
      <alignment horizontal="center" vertical="center" wrapText="1"/>
      <protection/>
    </xf>
    <xf numFmtId="181" fontId="2" fillId="0" borderId="0" xfId="0" applyNumberFormat="1" applyFont="1" applyAlignment="1">
      <alignment horizontal="center" vertical="center"/>
    </xf>
  </cellXfs>
  <cellStyles count="74">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no dec" xfId="34"/>
    <cellStyle name="Normal_APR" xfId="35"/>
    <cellStyle name="Percent" xfId="36"/>
    <cellStyle name="标题" xfId="37"/>
    <cellStyle name="标题 1" xfId="38"/>
    <cellStyle name="标题 2" xfId="39"/>
    <cellStyle name="标题 3" xfId="40"/>
    <cellStyle name="标题 4" xfId="41"/>
    <cellStyle name="差" xfId="42"/>
    <cellStyle name="常规 2" xfId="43"/>
    <cellStyle name="常规 2 2" xfId="44"/>
    <cellStyle name="常规 3" xfId="45"/>
    <cellStyle name="常规 4" xfId="46"/>
    <cellStyle name="常规 5" xfId="47"/>
    <cellStyle name="常规 6" xfId="48"/>
    <cellStyle name="常规_2006年财政支出完成情况表1.10" xfId="49"/>
    <cellStyle name="常规_2007年人大会材料-L" xfId="50"/>
    <cellStyle name="常规_2007年市本级支出预算总表（报出表）" xfId="51"/>
    <cellStyle name="常规_2008年支出预算" xfId="52"/>
    <cellStyle name="常规_3月印印刷" xfId="53"/>
    <cellStyle name="常规_Sheet3" xfId="54"/>
    <cellStyle name="常规_省本级2004年快报及2005年预算（平衡部分）" xfId="55"/>
    <cellStyle name="常规_收入"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普通_97-917" xfId="67"/>
    <cellStyle name="千分位[0]_laroux" xfId="68"/>
    <cellStyle name="千分位_97-917" xfId="69"/>
    <cellStyle name="千位[0]_1" xfId="70"/>
    <cellStyle name="千位_1" xfId="71"/>
    <cellStyle name="Comma" xfId="72"/>
    <cellStyle name="千位分隔 2" xfId="73"/>
    <cellStyle name="Comma [0]" xfId="74"/>
    <cellStyle name="千位分隔_NE0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7:C142"/>
  <sheetViews>
    <sheetView showFormulas="1" showZeros="0" zoomScalePageLayoutView="0" workbookViewId="0" topLeftCell="G3">
      <selection activeCell="A1" sqref="A1:F16384"/>
    </sheetView>
  </sheetViews>
  <sheetFormatPr defaultColWidth="9.00390625" defaultRowHeight="14.25" outlineLevelRow="6"/>
  <cols>
    <col min="1" max="1" width="19.25390625" style="70" hidden="1" customWidth="1"/>
    <col min="2" max="2" width="6.625" style="71" customWidth="1"/>
    <col min="3" max="3" width="31.875" style="72" hidden="1" customWidth="1"/>
    <col min="4" max="6" width="9.00390625" style="70" hidden="1" customWidth="1"/>
    <col min="7" max="16384" width="9.00390625" style="70" customWidth="1"/>
  </cols>
  <sheetData>
    <row r="1" ht="15" hidden="1"/>
    <row r="2" ht="15" hidden="1"/>
    <row r="4" ht="15" hidden="1"/>
    <row r="9" ht="15" hidden="1"/>
    <row r="11" ht="15" hidden="1" outlineLevel="4"/>
    <row r="13" ht="15" hidden="1"/>
    <row r="15" ht="15" hidden="1"/>
    <row r="16" ht="15" hidden="1"/>
    <row r="17" spans="2:3" ht="14.25" hidden="1">
      <c r="B17" t="b">
        <v>1</v>
      </c>
      <c r="C17"/>
    </row>
    <row r="18" spans="2:3" ht="14.25" hidden="1">
      <c r="B18"/>
      <c r="C18"/>
    </row>
    <row r="19" spans="2:3" ht="409.5" customHeight="1" hidden="1" outlineLevel="6" collapsed="1">
      <c r="B19"/>
      <c r="C19"/>
    </row>
    <row r="20" spans="2:3" ht="15.75" outlineLevel="4">
      <c r="B20" s="73" t="s">
        <v>94</v>
      </c>
      <c r="C20" s="70"/>
    </row>
    <row r="21" spans="2:3" ht="15">
      <c r="B21" s="71" t="s">
        <v>4</v>
      </c>
      <c r="C21" s="72" t="s">
        <v>5</v>
      </c>
    </row>
    <row r="22" spans="2:3" ht="15">
      <c r="B22" s="71" t="s">
        <v>69</v>
      </c>
      <c r="C22" s="72" t="s">
        <v>70</v>
      </c>
    </row>
    <row r="23" spans="2:3" ht="15.75">
      <c r="B23" s="71" t="s">
        <v>30</v>
      </c>
      <c r="C23" s="73" t="s">
        <v>31</v>
      </c>
    </row>
    <row r="24" spans="2:3" ht="15.75">
      <c r="B24" s="74" t="s">
        <v>42</v>
      </c>
      <c r="C24" s="73" t="s">
        <v>43</v>
      </c>
    </row>
    <row r="25" spans="2:3" ht="15">
      <c r="B25" s="71" t="s">
        <v>74</v>
      </c>
      <c r="C25" s="72" t="s">
        <v>75</v>
      </c>
    </row>
    <row r="26" spans="2:3" ht="15.75">
      <c r="B26" s="71" t="s">
        <v>213</v>
      </c>
      <c r="C26" s="73" t="s">
        <v>94</v>
      </c>
    </row>
    <row r="27" spans="2:3" ht="15.75">
      <c r="B27" s="71" t="s">
        <v>158</v>
      </c>
      <c r="C27" s="73" t="s">
        <v>159</v>
      </c>
    </row>
    <row r="28" spans="2:3" ht="15.75">
      <c r="B28" s="71" t="s">
        <v>78</v>
      </c>
      <c r="C28" s="73" t="s">
        <v>79</v>
      </c>
    </row>
    <row r="29" spans="2:3" ht="15.75">
      <c r="B29" s="71" t="s">
        <v>18</v>
      </c>
      <c r="C29" s="73" t="s">
        <v>19</v>
      </c>
    </row>
    <row r="30" spans="2:3" ht="15.75">
      <c r="B30" s="71" t="s">
        <v>20</v>
      </c>
      <c r="C30" s="73" t="s">
        <v>21</v>
      </c>
    </row>
    <row r="31" spans="2:3" ht="15.75">
      <c r="B31" s="71" t="s">
        <v>81</v>
      </c>
      <c r="C31" s="73" t="s">
        <v>82</v>
      </c>
    </row>
    <row r="32" spans="2:3" ht="15.75">
      <c r="B32" s="71" t="s">
        <v>6</v>
      </c>
      <c r="C32" s="73" t="s">
        <v>7</v>
      </c>
    </row>
    <row r="33" spans="2:3" ht="15.75">
      <c r="B33" s="71" t="s">
        <v>181</v>
      </c>
      <c r="C33" s="73" t="s">
        <v>182</v>
      </c>
    </row>
    <row r="34" spans="2:3" ht="15.75">
      <c r="B34" s="71" t="s">
        <v>222</v>
      </c>
      <c r="C34" s="73" t="s">
        <v>223</v>
      </c>
    </row>
    <row r="35" spans="2:3" ht="15">
      <c r="B35" s="71" t="s">
        <v>114</v>
      </c>
      <c r="C35" s="72" t="s">
        <v>115</v>
      </c>
    </row>
    <row r="36" spans="2:3" ht="15.75">
      <c r="B36" s="71" t="s">
        <v>116</v>
      </c>
      <c r="C36" s="73" t="s">
        <v>117</v>
      </c>
    </row>
    <row r="37" spans="2:3" ht="15">
      <c r="B37" s="71" t="s">
        <v>1</v>
      </c>
      <c r="C37" s="72" t="s">
        <v>2</v>
      </c>
    </row>
    <row r="38" spans="2:3" ht="15">
      <c r="B38" s="71" t="s">
        <v>153</v>
      </c>
      <c r="C38" s="72" t="s">
        <v>154</v>
      </c>
    </row>
    <row r="39" spans="2:3" ht="15">
      <c r="B39" s="71" t="s">
        <v>36</v>
      </c>
      <c r="C39" s="72" t="s">
        <v>37</v>
      </c>
    </row>
    <row r="40" spans="2:3" ht="15">
      <c r="B40" s="71" t="s">
        <v>90</v>
      </c>
      <c r="C40" s="72" t="s">
        <v>91</v>
      </c>
    </row>
    <row r="41" spans="2:3" ht="15">
      <c r="B41" s="71" t="s">
        <v>54</v>
      </c>
      <c r="C41" s="72" t="s">
        <v>55</v>
      </c>
    </row>
    <row r="42" spans="2:3" ht="15">
      <c r="B42" s="71" t="s">
        <v>183</v>
      </c>
      <c r="C42" s="72" t="s">
        <v>184</v>
      </c>
    </row>
    <row r="43" spans="2:3" ht="15.75">
      <c r="B43" s="71" t="s">
        <v>24</v>
      </c>
      <c r="C43" s="73" t="s">
        <v>25</v>
      </c>
    </row>
    <row r="44" spans="2:3" ht="15.75">
      <c r="B44" s="71" t="s">
        <v>8</v>
      </c>
      <c r="C44" s="73" t="s">
        <v>9</v>
      </c>
    </row>
    <row r="45" spans="2:3" ht="15.75">
      <c r="B45" s="71" t="s">
        <v>44</v>
      </c>
      <c r="C45" s="73" t="s">
        <v>45</v>
      </c>
    </row>
    <row r="46" spans="2:3" ht="15">
      <c r="B46" s="71" t="s">
        <v>32</v>
      </c>
      <c r="C46" s="72" t="s">
        <v>33</v>
      </c>
    </row>
    <row r="47" spans="2:3" ht="15">
      <c r="B47" s="71" t="s">
        <v>151</v>
      </c>
      <c r="C47" s="72" t="s">
        <v>152</v>
      </c>
    </row>
    <row r="48" spans="2:3" ht="15">
      <c r="B48" s="71" t="s">
        <v>174</v>
      </c>
      <c r="C48" s="72" t="s">
        <v>175</v>
      </c>
    </row>
    <row r="49" spans="2:3" ht="15">
      <c r="B49" s="71" t="s">
        <v>95</v>
      </c>
      <c r="C49" s="72" t="s">
        <v>96</v>
      </c>
    </row>
    <row r="50" spans="2:3" ht="15">
      <c r="B50" s="71" t="s">
        <v>160</v>
      </c>
      <c r="C50" s="72" t="s">
        <v>161</v>
      </c>
    </row>
    <row r="51" spans="2:3" ht="15.75">
      <c r="B51" s="71" t="s">
        <v>162</v>
      </c>
      <c r="C51" s="73" t="s">
        <v>163</v>
      </c>
    </row>
    <row r="52" spans="2:3" ht="15.75">
      <c r="B52" s="71" t="s">
        <v>92</v>
      </c>
      <c r="C52" s="72" t="s">
        <v>93</v>
      </c>
    </row>
    <row r="53" spans="2:3" ht="15.75">
      <c r="B53" s="71" t="s">
        <v>186</v>
      </c>
      <c r="C53" s="73" t="s">
        <v>187</v>
      </c>
    </row>
    <row r="54" spans="2:3" ht="15.75">
      <c r="B54" s="71" t="s">
        <v>71</v>
      </c>
      <c r="C54" s="73" t="s">
        <v>72</v>
      </c>
    </row>
    <row r="55" spans="2:3" ht="15.75">
      <c r="B55" s="71" t="s">
        <v>58</v>
      </c>
      <c r="C55" s="73" t="s">
        <v>59</v>
      </c>
    </row>
    <row r="56" spans="2:3" ht="15.75">
      <c r="B56" s="71" t="s">
        <v>48</v>
      </c>
      <c r="C56" s="73" t="s">
        <v>49</v>
      </c>
    </row>
    <row r="57" spans="2:3" ht="15.75">
      <c r="B57" s="71" t="s">
        <v>50</v>
      </c>
      <c r="C57" s="73" t="s">
        <v>51</v>
      </c>
    </row>
    <row r="58" spans="2:3" ht="15.75">
      <c r="B58" s="71" t="s">
        <v>28</v>
      </c>
      <c r="C58" s="73" t="s">
        <v>29</v>
      </c>
    </row>
    <row r="59" spans="2:3" ht="15.75">
      <c r="B59" s="71" t="s">
        <v>10</v>
      </c>
      <c r="C59" s="73" t="s">
        <v>11</v>
      </c>
    </row>
    <row r="60" spans="2:3" ht="15.75">
      <c r="B60" s="71" t="s">
        <v>76</v>
      </c>
      <c r="C60" s="73" t="s">
        <v>77</v>
      </c>
    </row>
    <row r="61" spans="2:3" ht="15.75">
      <c r="B61" s="71" t="s">
        <v>22</v>
      </c>
      <c r="C61" s="73" t="s">
        <v>23</v>
      </c>
    </row>
    <row r="62" spans="2:3" ht="15.75">
      <c r="B62" s="71" t="s">
        <v>67</v>
      </c>
      <c r="C62" s="73" t="s">
        <v>68</v>
      </c>
    </row>
    <row r="63" spans="2:3" ht="15">
      <c r="B63" s="71" t="s">
        <v>196</v>
      </c>
      <c r="C63" s="72" t="s">
        <v>197</v>
      </c>
    </row>
    <row r="64" spans="2:3" ht="15">
      <c r="B64" s="71" t="s">
        <v>155</v>
      </c>
      <c r="C64" s="72" t="s">
        <v>156</v>
      </c>
    </row>
    <row r="65" spans="2:3" ht="15">
      <c r="B65" s="71" t="s">
        <v>26</v>
      </c>
      <c r="C65" s="72" t="s">
        <v>27</v>
      </c>
    </row>
    <row r="66" spans="2:3" ht="15">
      <c r="B66" s="71" t="s">
        <v>237</v>
      </c>
      <c r="C66" s="72" t="s">
        <v>238</v>
      </c>
    </row>
    <row r="67" spans="2:3" ht="15">
      <c r="B67" s="71" t="s">
        <v>214</v>
      </c>
      <c r="C67" s="72" t="s">
        <v>215</v>
      </c>
    </row>
    <row r="68" spans="2:3" ht="15.75">
      <c r="B68" s="71" t="s">
        <v>118</v>
      </c>
      <c r="C68" s="73" t="s">
        <v>119</v>
      </c>
    </row>
    <row r="69" spans="2:3" ht="15.75">
      <c r="B69" s="71" t="s">
        <v>166</v>
      </c>
      <c r="C69" s="73" t="s">
        <v>167</v>
      </c>
    </row>
    <row r="70" spans="2:3" ht="15.75">
      <c r="B70" s="71" t="s">
        <v>164</v>
      </c>
      <c r="C70" s="73" t="s">
        <v>165</v>
      </c>
    </row>
    <row r="71" spans="2:3" ht="15.75">
      <c r="B71" s="71" t="s">
        <v>84</v>
      </c>
      <c r="C71" s="73" t="s">
        <v>85</v>
      </c>
    </row>
    <row r="72" spans="2:3" ht="15.75">
      <c r="B72" s="71" t="s">
        <v>38</v>
      </c>
      <c r="C72" s="73" t="s">
        <v>39</v>
      </c>
    </row>
    <row r="73" spans="2:3" ht="15.75">
      <c r="B73" s="71" t="s">
        <v>40</v>
      </c>
      <c r="C73" s="73" t="s">
        <v>41</v>
      </c>
    </row>
    <row r="74" spans="2:3" ht="15">
      <c r="B74" s="71" t="s">
        <v>176</v>
      </c>
      <c r="C74" s="72" t="s">
        <v>177</v>
      </c>
    </row>
    <row r="75" spans="2:3" ht="15.75">
      <c r="B75" s="71" t="s">
        <v>34</v>
      </c>
      <c r="C75" s="73" t="s">
        <v>35</v>
      </c>
    </row>
    <row r="76" spans="2:3" ht="15.75">
      <c r="B76" s="71" t="s">
        <v>64</v>
      </c>
      <c r="C76" s="73" t="s">
        <v>65</v>
      </c>
    </row>
    <row r="77" spans="2:3" ht="15">
      <c r="B77" s="71" t="s">
        <v>46</v>
      </c>
      <c r="C77" s="72" t="s">
        <v>47</v>
      </c>
    </row>
    <row r="78" spans="2:3" ht="15.75">
      <c r="B78" s="71" t="s">
        <v>89</v>
      </c>
      <c r="C78" s="73" t="s">
        <v>51</v>
      </c>
    </row>
    <row r="79" spans="2:3" ht="15.75">
      <c r="B79" s="71" t="s">
        <v>227</v>
      </c>
      <c r="C79" s="73" t="s">
        <v>29</v>
      </c>
    </row>
    <row r="80" spans="2:3" ht="15">
      <c r="B80" s="71" t="s">
        <v>179</v>
      </c>
      <c r="C80" s="72" t="s">
        <v>180</v>
      </c>
    </row>
    <row r="81" spans="2:3" ht="15.75">
      <c r="B81" s="71" t="s">
        <v>52</v>
      </c>
      <c r="C81" s="73" t="s">
        <v>53</v>
      </c>
    </row>
    <row r="82" spans="2:3" ht="15">
      <c r="B82" s="71" t="s">
        <v>219</v>
      </c>
      <c r="C82" s="72" t="s">
        <v>220</v>
      </c>
    </row>
    <row r="83" ht="15">
      <c r="B83" s="71" t="s">
        <v>224</v>
      </c>
    </row>
    <row r="84" ht="15">
      <c r="B84" s="71" t="s">
        <v>185</v>
      </c>
    </row>
    <row r="85" ht="15">
      <c r="B85" s="71" t="s">
        <v>189</v>
      </c>
    </row>
    <row r="86" ht="15">
      <c r="B86" s="71" t="s">
        <v>120</v>
      </c>
    </row>
    <row r="87" ht="15">
      <c r="B87" s="71" t="s">
        <v>122</v>
      </c>
    </row>
    <row r="88" ht="15">
      <c r="B88" s="71" t="s">
        <v>60</v>
      </c>
    </row>
    <row r="89" ht="15">
      <c r="B89" s="71" t="s">
        <v>61</v>
      </c>
    </row>
    <row r="90" ht="15">
      <c r="B90" s="71" t="s">
        <v>57</v>
      </c>
    </row>
    <row r="91" ht="15">
      <c r="B91" s="71" t="s">
        <v>63</v>
      </c>
    </row>
    <row r="92" ht="15">
      <c r="B92" s="71" t="s">
        <v>66</v>
      </c>
    </row>
    <row r="93" ht="15">
      <c r="B93" s="71" t="s">
        <v>195</v>
      </c>
    </row>
    <row r="94" ht="15">
      <c r="B94" s="71" t="s">
        <v>282</v>
      </c>
    </row>
    <row r="95" ht="15">
      <c r="B95" s="71" t="s">
        <v>172</v>
      </c>
    </row>
    <row r="96" ht="15">
      <c r="B96" s="71" t="s">
        <v>73</v>
      </c>
    </row>
    <row r="97" ht="15">
      <c r="B97" s="71" t="s">
        <v>212</v>
      </c>
    </row>
    <row r="98" ht="15">
      <c r="B98" s="71" t="s">
        <v>211</v>
      </c>
    </row>
    <row r="99" ht="15">
      <c r="B99" s="71" t="s">
        <v>283</v>
      </c>
    </row>
    <row r="100" ht="15">
      <c r="B100" s="71" t="s">
        <v>216</v>
      </c>
    </row>
    <row r="101" ht="15">
      <c r="B101" s="71" t="s">
        <v>168</v>
      </c>
    </row>
    <row r="102" ht="15">
      <c r="B102" s="71" t="s">
        <v>83</v>
      </c>
    </row>
    <row r="103" ht="15">
      <c r="B103" s="71" t="s">
        <v>170</v>
      </c>
    </row>
    <row r="104" ht="15">
      <c r="B104" s="71" t="s">
        <v>86</v>
      </c>
    </row>
    <row r="105" ht="15">
      <c r="B105" s="71" t="s">
        <v>0</v>
      </c>
    </row>
    <row r="106" ht="15">
      <c r="B106" s="71" t="s">
        <v>56</v>
      </c>
    </row>
    <row r="107" ht="15">
      <c r="B107" s="71" t="s">
        <v>87</v>
      </c>
    </row>
    <row r="108" ht="15">
      <c r="B108" s="71" t="s">
        <v>88</v>
      </c>
    </row>
    <row r="109" ht="15">
      <c r="B109" s="71" t="s">
        <v>193</v>
      </c>
    </row>
    <row r="110" ht="15">
      <c r="B110" s="71" t="s">
        <v>198</v>
      </c>
    </row>
    <row r="111" ht="15">
      <c r="B111" s="71" t="s">
        <v>192</v>
      </c>
    </row>
    <row r="112" ht="15">
      <c r="B112" s="71" t="s">
        <v>157</v>
      </c>
    </row>
    <row r="113" ht="15">
      <c r="B113" s="71" t="s">
        <v>231</v>
      </c>
    </row>
    <row r="114" ht="15">
      <c r="B114" s="71" t="s">
        <v>228</v>
      </c>
    </row>
    <row r="115" ht="15">
      <c r="B115" s="71" t="s">
        <v>230</v>
      </c>
    </row>
    <row r="116" ht="15">
      <c r="B116" s="71" t="s">
        <v>188</v>
      </c>
    </row>
    <row r="117" ht="15">
      <c r="B117" s="71" t="s">
        <v>229</v>
      </c>
    </row>
    <row r="118" ht="15">
      <c r="B118" s="71" t="s">
        <v>236</v>
      </c>
    </row>
    <row r="119" ht="15">
      <c r="B119" s="71" t="s">
        <v>121</v>
      </c>
    </row>
    <row r="120" ht="15">
      <c r="B120" s="71" t="s">
        <v>97</v>
      </c>
    </row>
    <row r="121" ht="15">
      <c r="B121" s="71" t="s">
        <v>123</v>
      </c>
    </row>
    <row r="122" ht="15">
      <c r="B122" s="71" t="s">
        <v>62</v>
      </c>
    </row>
    <row r="123" ht="15">
      <c r="B123" s="71" t="s">
        <v>80</v>
      </c>
    </row>
    <row r="124" ht="15">
      <c r="B124" s="71" t="s">
        <v>226</v>
      </c>
    </row>
    <row r="125" ht="15">
      <c r="B125" s="71" t="s">
        <v>178</v>
      </c>
    </row>
    <row r="126" ht="15">
      <c r="B126" s="71" t="s">
        <v>218</v>
      </c>
    </row>
    <row r="127" ht="15">
      <c r="B127" s="71" t="s">
        <v>190</v>
      </c>
    </row>
    <row r="128" ht="15">
      <c r="B128" s="71" t="s">
        <v>191</v>
      </c>
    </row>
    <row r="129" ht="15">
      <c r="B129" s="71" t="s">
        <v>235</v>
      </c>
    </row>
    <row r="130" ht="15">
      <c r="B130" s="71" t="s">
        <v>171</v>
      </c>
    </row>
    <row r="131" ht="15">
      <c r="B131" s="71" t="s">
        <v>279</v>
      </c>
    </row>
    <row r="132" ht="15">
      <c r="B132" s="71" t="s">
        <v>217</v>
      </c>
    </row>
    <row r="133" ht="15">
      <c r="B133" s="71" t="s">
        <v>173</v>
      </c>
    </row>
    <row r="134" ht="15">
      <c r="B134" s="71" t="s">
        <v>280</v>
      </c>
    </row>
    <row r="135" ht="15">
      <c r="B135" s="71" t="s">
        <v>234</v>
      </c>
    </row>
    <row r="136" ht="15">
      <c r="B136" s="71" t="s">
        <v>169</v>
      </c>
    </row>
    <row r="137" ht="15">
      <c r="B137" s="71" t="s">
        <v>149</v>
      </c>
    </row>
    <row r="138" ht="15">
      <c r="B138" s="71" t="s">
        <v>194</v>
      </c>
    </row>
    <row r="139" ht="15">
      <c r="B139" s="71" t="s">
        <v>150</v>
      </c>
    </row>
    <row r="140" ht="15">
      <c r="B140" s="71" t="s">
        <v>221</v>
      </c>
    </row>
    <row r="141" ht="15">
      <c r="B141" s="71" t="s">
        <v>281</v>
      </c>
    </row>
    <row r="142" ht="15">
      <c r="B142" s="71" t="s">
        <v>239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M19"/>
  <sheetViews>
    <sheetView showZeros="0" zoomScale="130" zoomScaleNormal="130" zoomScalePageLayoutView="0" workbookViewId="0" topLeftCell="A1">
      <selection activeCell="H10" sqref="H10"/>
    </sheetView>
  </sheetViews>
  <sheetFormatPr defaultColWidth="9.00390625" defaultRowHeight="14.25"/>
  <cols>
    <col min="1" max="1" width="9.00390625" style="4" customWidth="1"/>
  </cols>
  <sheetData>
    <row r="3" ht="42.75" customHeight="1"/>
    <row r="5" spans="1:13" ht="42.75" customHeight="1">
      <c r="A5" s="104" t="s">
        <v>240</v>
      </c>
      <c r="B5" s="105"/>
      <c r="C5" s="105"/>
      <c r="D5" s="105"/>
      <c r="E5" s="105"/>
      <c r="F5" s="105"/>
      <c r="G5" s="105"/>
      <c r="H5" s="105"/>
      <c r="I5" s="105"/>
      <c r="J5" s="105"/>
      <c r="K5" s="105"/>
      <c r="L5" s="105"/>
      <c r="M5" s="105"/>
    </row>
    <row r="6" spans="1:13" ht="49.5" customHeight="1">
      <c r="A6" s="106" t="s">
        <v>284</v>
      </c>
      <c r="B6" s="105"/>
      <c r="C6" s="105"/>
      <c r="D6" s="105"/>
      <c r="E6" s="105"/>
      <c r="F6" s="105"/>
      <c r="G6" s="105"/>
      <c r="H6" s="105"/>
      <c r="I6" s="105"/>
      <c r="J6" s="105"/>
      <c r="K6" s="105"/>
      <c r="L6" s="105"/>
      <c r="M6" s="105"/>
    </row>
    <row r="7" ht="14.25">
      <c r="B7" s="69"/>
    </row>
    <row r="16" spans="1:13" ht="27">
      <c r="A16" s="107">
        <v>44470</v>
      </c>
      <c r="B16" s="108"/>
      <c r="C16" s="108"/>
      <c r="D16" s="108"/>
      <c r="E16" s="108"/>
      <c r="F16" s="108"/>
      <c r="G16" s="108"/>
      <c r="H16" s="108"/>
      <c r="I16" s="108"/>
      <c r="J16" s="108"/>
      <c r="K16" s="108"/>
      <c r="L16" s="108"/>
      <c r="M16" s="108"/>
    </row>
    <row r="19" ht="14.25">
      <c r="F19" t="s">
        <v>241</v>
      </c>
    </row>
  </sheetData>
  <sheetProtection/>
  <mergeCells count="3">
    <mergeCell ref="A5:M5"/>
    <mergeCell ref="A6:M6"/>
    <mergeCell ref="A16:M16"/>
  </mergeCells>
  <printOptions/>
  <pageMargins left="0.75" right="0.75" top="0.9798611111111111" bottom="0.979861111111111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28"/>
  <sheetViews>
    <sheetView zoomScaleSheetLayoutView="100" zoomScalePageLayoutView="0" workbookViewId="0" topLeftCell="A1">
      <selection activeCell="A10" sqref="A10"/>
    </sheetView>
  </sheetViews>
  <sheetFormatPr defaultColWidth="9.00390625" defaultRowHeight="14.25"/>
  <cols>
    <col min="1" max="1" width="48.125" style="55" customWidth="1"/>
    <col min="2" max="5" width="16.125" style="55" customWidth="1"/>
    <col min="6" max="16384" width="9.00390625" style="55" customWidth="1"/>
  </cols>
  <sheetData>
    <row r="1" spans="1:5" s="52" customFormat="1" ht="23.25" customHeight="1">
      <c r="A1" s="109" t="s">
        <v>242</v>
      </c>
      <c r="B1" s="109"/>
      <c r="C1" s="109"/>
      <c r="D1" s="109"/>
      <c r="E1" s="109"/>
    </row>
    <row r="2" spans="3:5" s="52" customFormat="1" ht="18.75" customHeight="1">
      <c r="C2" s="56"/>
      <c r="E2" s="57" t="s">
        <v>243</v>
      </c>
    </row>
    <row r="3" spans="1:5" s="52" customFormat="1" ht="18.75" customHeight="1">
      <c r="A3" s="111" t="s">
        <v>244</v>
      </c>
      <c r="B3" s="112" t="s">
        <v>245</v>
      </c>
      <c r="C3" s="112" t="s">
        <v>246</v>
      </c>
      <c r="D3" s="110" t="s">
        <v>247</v>
      </c>
      <c r="E3" s="110"/>
    </row>
    <row r="4" spans="1:5" s="52" customFormat="1" ht="18.75" customHeight="1">
      <c r="A4" s="111"/>
      <c r="B4" s="113"/>
      <c r="C4" s="113"/>
      <c r="D4" s="11" t="s">
        <v>248</v>
      </c>
      <c r="E4" s="11" t="s">
        <v>249</v>
      </c>
    </row>
    <row r="5" spans="1:5" s="53" customFormat="1" ht="18.75" customHeight="1">
      <c r="A5" s="58" t="s">
        <v>250</v>
      </c>
      <c r="B5" s="59">
        <f>B6+B8</f>
        <v>109703</v>
      </c>
      <c r="C5" s="59">
        <f>C6+C8</f>
        <v>109703</v>
      </c>
      <c r="D5" s="59"/>
      <c r="E5" s="60"/>
    </row>
    <row r="6" spans="1:5" s="53" customFormat="1" ht="18.75" customHeight="1">
      <c r="A6" s="61" t="s">
        <v>251</v>
      </c>
      <c r="B6" s="59">
        <f>B7</f>
        <v>2830</v>
      </c>
      <c r="C6" s="59">
        <f>C7</f>
        <v>2830</v>
      </c>
      <c r="D6" s="59"/>
      <c r="E6" s="62"/>
    </row>
    <row r="7" spans="1:5" s="53" customFormat="1" ht="18.75" customHeight="1">
      <c r="A7" s="63" t="s">
        <v>252</v>
      </c>
      <c r="B7" s="64">
        <v>2830</v>
      </c>
      <c r="C7" s="64">
        <v>2830</v>
      </c>
      <c r="D7" s="59"/>
      <c r="E7" s="62"/>
    </row>
    <row r="8" spans="1:256" s="4" customFormat="1" ht="18.75" customHeight="1">
      <c r="A8" s="61" t="s">
        <v>253</v>
      </c>
      <c r="B8" s="59">
        <f>SUM(B9,B18:B24)</f>
        <v>106873</v>
      </c>
      <c r="C8" s="59">
        <f>SUM(C9,C18:C24)</f>
        <v>106873</v>
      </c>
      <c r="D8" s="59"/>
      <c r="E8" s="6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s="4" customFormat="1" ht="18.75" customHeight="1">
      <c r="A9" s="63" t="s">
        <v>254</v>
      </c>
      <c r="B9" s="65">
        <f>SUM(B10:B16)</f>
        <v>3270</v>
      </c>
      <c r="C9" s="65">
        <f>SUM(C10:C16)</f>
        <v>3270</v>
      </c>
      <c r="D9" s="59"/>
      <c r="E9" s="6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4" customFormat="1" ht="18.75" customHeight="1">
      <c r="A10" s="66" t="s">
        <v>255</v>
      </c>
      <c r="B10" s="67">
        <v>70</v>
      </c>
      <c r="C10" s="67">
        <v>70</v>
      </c>
      <c r="D10" s="59"/>
      <c r="E10" s="6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4" customFormat="1" ht="18.75" customHeight="1">
      <c r="A11" s="66" t="s">
        <v>256</v>
      </c>
      <c r="B11" s="67">
        <v>3000</v>
      </c>
      <c r="C11" s="67">
        <v>3000</v>
      </c>
      <c r="D11" s="59"/>
      <c r="E11" s="6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s="4" customFormat="1" ht="18.75" customHeight="1" hidden="1">
      <c r="A12" s="66" t="s">
        <v>257</v>
      </c>
      <c r="B12" s="67"/>
      <c r="C12" s="67"/>
      <c r="D12" s="59"/>
      <c r="E12" s="6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4" customFormat="1" ht="18.75" customHeight="1" hidden="1">
      <c r="A13" s="66" t="s">
        <v>258</v>
      </c>
      <c r="B13" s="67"/>
      <c r="C13" s="67"/>
      <c r="D13" s="59"/>
      <c r="E13" s="6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s="4" customFormat="1" ht="18.75" customHeight="1" hidden="1">
      <c r="A14" s="66" t="s">
        <v>259</v>
      </c>
      <c r="B14" s="67"/>
      <c r="C14" s="67"/>
      <c r="D14" s="59"/>
      <c r="E14" s="6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s="4" customFormat="1" ht="18.75" customHeight="1">
      <c r="A15" s="66" t="s">
        <v>260</v>
      </c>
      <c r="B15" s="67">
        <v>200</v>
      </c>
      <c r="C15" s="67">
        <v>200</v>
      </c>
      <c r="D15" s="59"/>
      <c r="E15" s="6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s="4" customFormat="1" ht="18.75" customHeight="1" hidden="1">
      <c r="A16" s="66" t="s">
        <v>261</v>
      </c>
      <c r="B16" s="67"/>
      <c r="C16" s="67"/>
      <c r="D16" s="59"/>
      <c r="E16" s="6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s="4" customFormat="1" ht="18.75" customHeight="1" hidden="1">
      <c r="A17" s="68" t="s">
        <v>262</v>
      </c>
      <c r="B17" s="67"/>
      <c r="C17" s="67"/>
      <c r="D17" s="59"/>
      <c r="E17" s="6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s="4" customFormat="1" ht="18.75" customHeight="1">
      <c r="A18" s="63" t="s">
        <v>263</v>
      </c>
      <c r="B18" s="67">
        <v>10667</v>
      </c>
      <c r="C18" s="67">
        <v>10667</v>
      </c>
      <c r="D18" s="59"/>
      <c r="E18" s="6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s="4" customFormat="1" ht="18.75" customHeight="1">
      <c r="A19" s="63" t="s">
        <v>264</v>
      </c>
      <c r="B19" s="67">
        <v>35458</v>
      </c>
      <c r="C19" s="67">
        <v>35458</v>
      </c>
      <c r="D19" s="59"/>
      <c r="E19" s="6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4" customFormat="1" ht="18.75" customHeight="1" hidden="1">
      <c r="A20" s="63" t="s">
        <v>265</v>
      </c>
      <c r="B20" s="67"/>
      <c r="C20" s="67"/>
      <c r="D20" s="59"/>
      <c r="E20" s="6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s="4" customFormat="1" ht="18.75" customHeight="1">
      <c r="A21" s="63" t="s">
        <v>266</v>
      </c>
      <c r="B21" s="67">
        <v>31314</v>
      </c>
      <c r="C21" s="67">
        <v>31314</v>
      </c>
      <c r="D21" s="59"/>
      <c r="E21" s="6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4" customFormat="1" ht="18.75" customHeight="1" hidden="1">
      <c r="A22" s="63" t="s">
        <v>267</v>
      </c>
      <c r="B22" s="67"/>
      <c r="C22" s="67"/>
      <c r="D22" s="59"/>
      <c r="E22" s="6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s="4" customFormat="1" ht="18.75" customHeight="1">
      <c r="A23" s="63" t="s">
        <v>268</v>
      </c>
      <c r="B23" s="67">
        <f>2164+24000</f>
        <v>26164</v>
      </c>
      <c r="C23" s="67">
        <f>2164+24000</f>
        <v>26164</v>
      </c>
      <c r="D23" s="59"/>
      <c r="E23" s="6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5" s="54" customFormat="1" ht="18.75" customHeight="1" hidden="1">
      <c r="A24" s="63" t="s">
        <v>269</v>
      </c>
      <c r="B24" s="67"/>
      <c r="C24" s="67"/>
      <c r="D24" s="59"/>
      <c r="E24" s="60"/>
    </row>
    <row r="25" spans="1:256" s="4" customFormat="1" ht="18.75" customHeight="1">
      <c r="A25" s="61" t="s">
        <v>270</v>
      </c>
      <c r="B25" s="59">
        <f>C25+2457-20000</f>
        <v>135796</v>
      </c>
      <c r="C25" s="59">
        <v>153339</v>
      </c>
      <c r="D25" s="59">
        <f>B25-C25</f>
        <v>-17543</v>
      </c>
      <c r="E25" s="60">
        <f>IF(C25=0,"",ROUND(D25/C25*100,1))</f>
        <v>-11.4</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s="4" customFormat="1" ht="18.75" customHeight="1">
      <c r="A26" s="61" t="s">
        <v>271</v>
      </c>
      <c r="B26" s="59">
        <v>18156</v>
      </c>
      <c r="C26" s="59">
        <v>18156</v>
      </c>
      <c r="D26" s="59"/>
      <c r="E26" s="6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5" s="54" customFormat="1" ht="18.75" customHeight="1">
      <c r="A27" s="11" t="s">
        <v>272</v>
      </c>
      <c r="B27" s="59">
        <f>SUM(B5,B24:B26)</f>
        <v>263655</v>
      </c>
      <c r="C27" s="59">
        <f>SUM(C5,C24:C26)</f>
        <v>281198</v>
      </c>
      <c r="D27" s="59">
        <f>B27-C27</f>
        <v>-17543</v>
      </c>
      <c r="E27" s="60">
        <f>IF(C27=0,"",ROUND(D27/C27*100,1))</f>
        <v>-6.2</v>
      </c>
    </row>
    <row r="28" s="52" customFormat="1" ht="14.25" customHeight="1" hidden="1">
      <c r="A28" s="52">
        <f>7495-4256</f>
        <v>3239</v>
      </c>
    </row>
    <row r="29" s="52" customFormat="1" ht="14.25" customHeight="1"/>
    <row r="30" s="52" customFormat="1" ht="14.25"/>
  </sheetData>
  <sheetProtection/>
  <mergeCells count="5">
    <mergeCell ref="A1:E1"/>
    <mergeCell ref="D3:E3"/>
    <mergeCell ref="A3:A4"/>
    <mergeCell ref="B3:B4"/>
    <mergeCell ref="C3:C4"/>
  </mergeCells>
  <printOptions horizontalCentered="1" verticalCentered="1"/>
  <pageMargins left="1.062992125984252" right="0.7480314960629921" top="0.5118110236220472" bottom="0.7874015748031497" header="0.8661417322834646" footer="0.5511811023622047"/>
  <pageSetup firstPageNumber="1" useFirstPageNumber="1" horizontalDpi="600" verticalDpi="600" orientation="landscape" paperSize="9" r:id="rId1"/>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V28"/>
  <sheetViews>
    <sheetView showZeros="0" zoomScaleSheetLayoutView="100" zoomScalePageLayoutView="0" workbookViewId="0" topLeftCell="A1">
      <selection activeCell="D15" sqref="D15"/>
    </sheetView>
  </sheetViews>
  <sheetFormatPr defaultColWidth="22.75390625" defaultRowHeight="24.75" customHeight="1"/>
  <cols>
    <col min="1" max="1" width="47.125" style="33" customWidth="1"/>
    <col min="2" max="2" width="16.75390625" style="33" customWidth="1"/>
    <col min="3" max="5" width="16.50390625" style="33" customWidth="1"/>
    <col min="6" max="6" width="11.625" style="33" customWidth="1"/>
    <col min="7" max="7" width="10.50390625" style="33" bestFit="1" customWidth="1"/>
    <col min="8" max="32" width="9.00390625" style="33" customWidth="1"/>
    <col min="33" max="192" width="22.75390625" style="33" customWidth="1"/>
    <col min="193" max="214" width="9.00390625" style="33" customWidth="1"/>
    <col min="215" max="224" width="9.00390625" style="1" customWidth="1"/>
    <col min="225" max="16384" width="22.75390625" style="1" customWidth="1"/>
  </cols>
  <sheetData>
    <row r="1" ht="6.75" customHeight="1">
      <c r="A1" s="32"/>
    </row>
    <row r="2" spans="1:5" s="30" customFormat="1" ht="22.5" customHeight="1">
      <c r="A2" s="109" t="s">
        <v>273</v>
      </c>
      <c r="B2" s="109"/>
      <c r="C2" s="109"/>
      <c r="D2" s="109"/>
      <c r="E2" s="109"/>
    </row>
    <row r="3" spans="1:256" s="31" customFormat="1" ht="16.5" customHeight="1">
      <c r="A3" s="34"/>
      <c r="B3" s="35"/>
      <c r="C3" s="35"/>
      <c r="D3" s="35"/>
      <c r="E3" s="36" t="s">
        <v>274</v>
      </c>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s="31" customFormat="1" ht="17.25" customHeight="1">
      <c r="A4" s="115" t="s">
        <v>244</v>
      </c>
      <c r="B4" s="116" t="s">
        <v>275</v>
      </c>
      <c r="C4" s="116" t="s">
        <v>246</v>
      </c>
      <c r="D4" s="114" t="s">
        <v>247</v>
      </c>
      <c r="E4" s="114"/>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s="31" customFormat="1" ht="17.25" customHeight="1">
      <c r="A5" s="115"/>
      <c r="B5" s="116"/>
      <c r="C5" s="116"/>
      <c r="D5" s="10" t="s">
        <v>248</v>
      </c>
      <c r="E5" s="10" t="s">
        <v>249</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31" customFormat="1" ht="17.25" customHeight="1">
      <c r="A6" s="37" t="s">
        <v>276</v>
      </c>
      <c r="B6" s="9">
        <f>SUM(B7:B8,B11:B15)</f>
        <v>816277</v>
      </c>
      <c r="C6" s="9">
        <f>SUM(C7:C8,C11:C15)</f>
        <v>793693</v>
      </c>
      <c r="D6" s="9">
        <f>B6-C6</f>
        <v>22584</v>
      </c>
      <c r="E6" s="38">
        <f>IF(C6=0,,ROUND(D6/C6*100,1))</f>
        <v>2.8</v>
      </c>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5" s="32" customFormat="1" ht="17.25" customHeight="1">
      <c r="A7" s="39" t="s">
        <v>277</v>
      </c>
      <c r="B7" s="40">
        <f>C7</f>
        <v>109703</v>
      </c>
      <c r="C7" s="41">
        <v>109703</v>
      </c>
      <c r="D7" s="42"/>
      <c r="E7" s="38">
        <f aca="true" t="shared" si="0" ref="E7:E28">IF(C7=0,,ROUND(D7/C7*100,1))</f>
        <v>0</v>
      </c>
    </row>
    <row r="8" spans="1:5" s="32" customFormat="1" ht="17.25" customHeight="1">
      <c r="A8" s="39" t="s">
        <v>278</v>
      </c>
      <c r="B8" s="43">
        <f>SUM(B9:B10)</f>
        <v>215274</v>
      </c>
      <c r="C8" s="43">
        <f>SUM(C9:C10)</f>
        <v>215274</v>
      </c>
      <c r="D8" s="43"/>
      <c r="E8" s="38">
        <f t="shared" si="0"/>
        <v>0</v>
      </c>
    </row>
    <row r="9" spans="1:5" s="32" customFormat="1" ht="17.25" customHeight="1">
      <c r="A9" s="44" t="s">
        <v>199</v>
      </c>
      <c r="B9" s="40">
        <f>C9</f>
        <v>93930</v>
      </c>
      <c r="C9" s="41">
        <f>64930+29000</f>
        <v>93930</v>
      </c>
      <c r="D9" s="43"/>
      <c r="E9" s="38">
        <f t="shared" si="0"/>
        <v>0</v>
      </c>
    </row>
    <row r="10" spans="1:5" s="32" customFormat="1" ht="17.25" customHeight="1">
      <c r="A10" s="44" t="s">
        <v>200</v>
      </c>
      <c r="B10" s="40">
        <f>C10</f>
        <v>121344</v>
      </c>
      <c r="C10" s="41">
        <v>121344</v>
      </c>
      <c r="D10" s="43"/>
      <c r="E10" s="38">
        <f t="shared" si="0"/>
        <v>0</v>
      </c>
    </row>
    <row r="11" spans="1:5" s="32" customFormat="1" ht="17.25" customHeight="1">
      <c r="A11" s="39" t="s">
        <v>201</v>
      </c>
      <c r="B11" s="40">
        <f>C11</f>
        <v>233930</v>
      </c>
      <c r="C11" s="41">
        <v>233930</v>
      </c>
      <c r="D11" s="42"/>
      <c r="E11" s="38">
        <f t="shared" si="0"/>
        <v>0</v>
      </c>
    </row>
    <row r="12" spans="1:5" s="32" customFormat="1" ht="17.25" customHeight="1">
      <c r="A12" s="39" t="s">
        <v>202</v>
      </c>
      <c r="B12" s="40">
        <f>C12+'支出调整'!D5</f>
        <v>234755</v>
      </c>
      <c r="C12" s="41">
        <v>212171</v>
      </c>
      <c r="D12" s="43">
        <f aca="true" t="shared" si="1" ref="D12:D25">B12-C12</f>
        <v>22584</v>
      </c>
      <c r="E12" s="45">
        <f t="shared" si="0"/>
        <v>10.6</v>
      </c>
    </row>
    <row r="13" spans="1:5" s="32" customFormat="1" ht="17.25" customHeight="1">
      <c r="A13" s="39" t="s">
        <v>203</v>
      </c>
      <c r="B13" s="40">
        <f aca="true" t="shared" si="2" ref="B13:B20">C13</f>
        <v>55245</v>
      </c>
      <c r="C13" s="41">
        <v>55245</v>
      </c>
      <c r="D13" s="43"/>
      <c r="E13" s="38">
        <f t="shared" si="0"/>
        <v>0</v>
      </c>
    </row>
    <row r="14" spans="1:5" s="32" customFormat="1" ht="17.25" customHeight="1">
      <c r="A14" s="46" t="s">
        <v>204</v>
      </c>
      <c r="B14" s="40">
        <f t="shared" si="2"/>
        <v>-3630</v>
      </c>
      <c r="C14" s="41">
        <v>-3630</v>
      </c>
      <c r="D14" s="43"/>
      <c r="E14" s="38">
        <f t="shared" si="0"/>
        <v>0</v>
      </c>
    </row>
    <row r="15" spans="1:5" s="32" customFormat="1" ht="17.25" customHeight="1">
      <c r="A15" s="46" t="s">
        <v>205</v>
      </c>
      <c r="B15" s="40">
        <f t="shared" si="2"/>
        <v>-29000</v>
      </c>
      <c r="C15" s="40">
        <v>-29000</v>
      </c>
      <c r="D15" s="43"/>
      <c r="E15" s="38">
        <f t="shared" si="0"/>
        <v>0</v>
      </c>
    </row>
    <row r="16" spans="1:5" s="32" customFormat="1" ht="17.25" customHeight="1">
      <c r="A16" s="47" t="s">
        <v>206</v>
      </c>
      <c r="B16" s="48">
        <f>SUM(B17,B20:B24)</f>
        <v>135145</v>
      </c>
      <c r="C16" s="48">
        <f>SUM(C17,C20:C24)</f>
        <v>112873</v>
      </c>
      <c r="D16" s="48">
        <f t="shared" si="1"/>
        <v>22272</v>
      </c>
      <c r="E16" s="38">
        <f t="shared" si="0"/>
        <v>19.7</v>
      </c>
    </row>
    <row r="17" spans="1:5" s="32" customFormat="1" ht="17.25" customHeight="1">
      <c r="A17" s="46" t="s">
        <v>207</v>
      </c>
      <c r="B17" s="40">
        <f>C17+2457-20000</f>
        <v>135796</v>
      </c>
      <c r="C17" s="40">
        <v>153339</v>
      </c>
      <c r="D17" s="42">
        <f t="shared" si="1"/>
        <v>-17543</v>
      </c>
      <c r="E17" s="45">
        <f t="shared" si="0"/>
        <v>-11.4</v>
      </c>
    </row>
    <row r="18" spans="1:5" s="32" customFormat="1" ht="17.25" customHeight="1">
      <c r="A18" s="49" t="s">
        <v>12</v>
      </c>
      <c r="B18" s="40">
        <f>C18-20000</f>
        <v>110000</v>
      </c>
      <c r="C18" s="40">
        <v>130000</v>
      </c>
      <c r="D18" s="42">
        <f t="shared" si="1"/>
        <v>-20000</v>
      </c>
      <c r="E18" s="45">
        <f t="shared" si="0"/>
        <v>-15.4</v>
      </c>
    </row>
    <row r="19" spans="1:5" s="32" customFormat="1" ht="17.25" customHeight="1">
      <c r="A19" s="96" t="s">
        <v>13</v>
      </c>
      <c r="B19" s="40">
        <f>C19+2457</f>
        <v>12457</v>
      </c>
      <c r="C19" s="40">
        <v>10000</v>
      </c>
      <c r="D19" s="42">
        <f t="shared" si="1"/>
        <v>2457</v>
      </c>
      <c r="E19" s="45">
        <f t="shared" si="0"/>
        <v>24.6</v>
      </c>
    </row>
    <row r="20" spans="1:5" s="32" customFormat="1" ht="17.25" customHeight="1">
      <c r="A20" s="46" t="s">
        <v>208</v>
      </c>
      <c r="B20" s="41">
        <f t="shared" si="2"/>
        <v>3005</v>
      </c>
      <c r="C20" s="41">
        <v>3005</v>
      </c>
      <c r="D20" s="43">
        <f t="shared" si="1"/>
        <v>0</v>
      </c>
      <c r="E20" s="45">
        <f t="shared" si="0"/>
        <v>0</v>
      </c>
    </row>
    <row r="21" spans="1:5" s="32" customFormat="1" ht="17.25" customHeight="1">
      <c r="A21" s="46" t="s">
        <v>209</v>
      </c>
      <c r="B21" s="41">
        <v>37000</v>
      </c>
      <c r="C21" s="41"/>
      <c r="D21" s="42">
        <f t="shared" si="1"/>
        <v>37000</v>
      </c>
      <c r="E21" s="45">
        <f t="shared" si="0"/>
        <v>0</v>
      </c>
    </row>
    <row r="22" spans="1:5" s="32" customFormat="1" ht="17.25" customHeight="1">
      <c r="A22" s="46" t="s">
        <v>210</v>
      </c>
      <c r="B22" s="41">
        <f>C22</f>
        <v>-43379</v>
      </c>
      <c r="C22" s="41">
        <v>-43379</v>
      </c>
      <c r="D22" s="43">
        <f t="shared" si="1"/>
        <v>0</v>
      </c>
      <c r="E22" s="45">
        <f t="shared" si="0"/>
        <v>0</v>
      </c>
    </row>
    <row r="23" spans="1:5" s="32" customFormat="1" ht="17.25" customHeight="1">
      <c r="A23" s="46" t="s">
        <v>17</v>
      </c>
      <c r="B23" s="41">
        <v>2815</v>
      </c>
      <c r="C23" s="41"/>
      <c r="D23" s="42">
        <f t="shared" si="1"/>
        <v>2815</v>
      </c>
      <c r="E23" s="45">
        <f t="shared" si="0"/>
        <v>0</v>
      </c>
    </row>
    <row r="24" spans="1:5" s="32" customFormat="1" ht="17.25" customHeight="1">
      <c r="A24" s="46" t="s">
        <v>16</v>
      </c>
      <c r="B24" s="41">
        <f>C24</f>
        <v>-92</v>
      </c>
      <c r="C24" s="41">
        <v>-92</v>
      </c>
      <c r="D24" s="43">
        <f t="shared" si="1"/>
        <v>0</v>
      </c>
      <c r="E24" s="45">
        <f t="shared" si="0"/>
        <v>0</v>
      </c>
    </row>
    <row r="25" spans="1:5" ht="17.25" customHeight="1">
      <c r="A25" s="47" t="s">
        <v>98</v>
      </c>
      <c r="B25" s="48">
        <f>SUM(B26:B27)</f>
        <v>10766</v>
      </c>
      <c r="C25" s="48">
        <f>SUM(C26:C27)</f>
        <v>10766</v>
      </c>
      <c r="D25" s="43">
        <f t="shared" si="1"/>
        <v>0</v>
      </c>
      <c r="E25" s="45">
        <f t="shared" si="0"/>
        <v>0</v>
      </c>
    </row>
    <row r="26" spans="1:5" ht="17.25" customHeight="1">
      <c r="A26" s="46" t="s">
        <v>99</v>
      </c>
      <c r="B26" s="41">
        <f>C26</f>
        <v>18157</v>
      </c>
      <c r="C26" s="41">
        <v>18157</v>
      </c>
      <c r="D26" s="43">
        <f>B26-C26</f>
        <v>0</v>
      </c>
      <c r="E26" s="45">
        <f t="shared" si="0"/>
        <v>0</v>
      </c>
    </row>
    <row r="27" spans="1:5" ht="17.25" customHeight="1">
      <c r="A27" s="46" t="s">
        <v>100</v>
      </c>
      <c r="B27" s="41">
        <f>C27</f>
        <v>-7391</v>
      </c>
      <c r="C27" s="41">
        <v>-7391</v>
      </c>
      <c r="D27" s="50">
        <f>B27-C27</f>
        <v>0</v>
      </c>
      <c r="E27" s="45">
        <f t="shared" si="0"/>
        <v>0</v>
      </c>
    </row>
    <row r="28" spans="1:5" ht="17.25" customHeight="1">
      <c r="A28" s="9" t="s">
        <v>101</v>
      </c>
      <c r="B28" s="51">
        <f>SUM(B6,B16,B25)</f>
        <v>962188</v>
      </c>
      <c r="C28" s="51">
        <f>SUM(C6,C16,C25)</f>
        <v>917332</v>
      </c>
      <c r="D28" s="9">
        <f>B28-C28</f>
        <v>44856</v>
      </c>
      <c r="E28" s="38">
        <f t="shared" si="0"/>
        <v>4.9</v>
      </c>
    </row>
    <row r="29" ht="14.25" customHeight="1"/>
    <row r="30" ht="14.25" customHeight="1"/>
    <row r="31" ht="14.25" customHeight="1"/>
    <row r="32" ht="14.25" customHeight="1"/>
    <row r="33" ht="14.25" customHeight="1"/>
    <row r="34" ht="14.25" customHeight="1"/>
  </sheetData>
  <sheetProtection/>
  <mergeCells count="5">
    <mergeCell ref="A2:E2"/>
    <mergeCell ref="D4:E4"/>
    <mergeCell ref="A4:A5"/>
    <mergeCell ref="B4:B5"/>
    <mergeCell ref="C4:C5"/>
  </mergeCells>
  <printOptions horizontalCentered="1"/>
  <pageMargins left="0.7479166666666667" right="0.7479166666666667" top="0.5902777777777778" bottom="0.5902777777777778" header="0.5111111111111111" footer="0.5111111111111111"/>
  <pageSetup firstPageNumber="2" useFirstPageNumber="1" horizontalDpi="600" verticalDpi="600" orientation="landscape" paperSize="9" r:id="rId1"/>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IV31"/>
  <sheetViews>
    <sheetView showZeros="0" zoomScaleSheetLayoutView="100" zoomScalePageLayoutView="0" workbookViewId="0" topLeftCell="A1">
      <selection activeCell="A6" sqref="A6:M6"/>
    </sheetView>
  </sheetViews>
  <sheetFormatPr defaultColWidth="9.00390625" defaultRowHeight="14.25"/>
  <cols>
    <col min="1" max="1" width="42.75390625" style="26" customWidth="1"/>
    <col min="2" max="4" width="18.875" style="93" customWidth="1"/>
    <col min="5" max="5" width="18.875" style="26" customWidth="1"/>
    <col min="6" max="7" width="9.00390625" style="26" hidden="1" customWidth="1"/>
    <col min="8" max="8" width="9.625" style="26" bestFit="1" customWidth="1"/>
    <col min="9" max="199" width="9.00390625" style="26" customWidth="1"/>
    <col min="200" max="16384" width="9.00390625" style="27" customWidth="1"/>
  </cols>
  <sheetData>
    <row r="1" spans="1:256" s="75" customFormat="1" ht="26.25" customHeight="1">
      <c r="A1" s="117" t="s">
        <v>102</v>
      </c>
      <c r="B1" s="117"/>
      <c r="C1" s="117"/>
      <c r="D1" s="117"/>
      <c r="E1" s="11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75" customFormat="1" ht="15" customHeight="1">
      <c r="A2" s="76"/>
      <c r="B2" s="89"/>
      <c r="C2" s="90"/>
      <c r="D2" s="91"/>
      <c r="E2" s="28" t="s">
        <v>103</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s="77" customFormat="1" ht="15.75" customHeight="1">
      <c r="A3" s="118" t="s">
        <v>244</v>
      </c>
      <c r="B3" s="119" t="s">
        <v>275</v>
      </c>
      <c r="C3" s="119" t="s">
        <v>246</v>
      </c>
      <c r="D3" s="114" t="s">
        <v>247</v>
      </c>
      <c r="E3" s="114"/>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77" customFormat="1" ht="15.75" customHeight="1">
      <c r="A4" s="118"/>
      <c r="B4" s="119"/>
      <c r="C4" s="119"/>
      <c r="D4" s="92" t="s">
        <v>248</v>
      </c>
      <c r="E4" s="10" t="s">
        <v>249</v>
      </c>
      <c r="F4" s="10" t="s">
        <v>248</v>
      </c>
      <c r="G4" s="10" t="s">
        <v>248</v>
      </c>
      <c r="H4" s="88"/>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8" s="80" customFormat="1" ht="15" customHeight="1">
      <c r="A5" s="78" t="s">
        <v>104</v>
      </c>
      <c r="B5" s="94">
        <f>SUM(B6:B28)</f>
        <v>816276.9100000001</v>
      </c>
      <c r="C5" s="94">
        <v>793692.74</v>
      </c>
      <c r="D5" s="94">
        <f>INT(SUM(D6:D26))</f>
        <v>22584</v>
      </c>
      <c r="E5" s="79">
        <f aca="true" t="shared" si="0" ref="E5:E16">IF(C5=0,,ROUND(D5/C5*100,1))</f>
        <v>2.8</v>
      </c>
      <c r="F5" s="80">
        <f>SUM(F6:F26)</f>
        <v>17610</v>
      </c>
      <c r="G5" s="80">
        <f>SUM(G6:G26)</f>
        <v>22055</v>
      </c>
      <c r="H5" s="81"/>
    </row>
    <row r="6" spans="1:256" s="77" customFormat="1" ht="15" customHeight="1">
      <c r="A6" s="82" t="s">
        <v>105</v>
      </c>
      <c r="B6" s="95">
        <f>C6+3300+141+3662+40+243+8+11.8+2+425.97+7-16+247+42+870+5+9-66</f>
        <v>58842.770000000004</v>
      </c>
      <c r="C6" s="95">
        <v>49911</v>
      </c>
      <c r="D6" s="95">
        <f aca="true" t="shared" si="1" ref="D6:D16">B6-C6</f>
        <v>8931.770000000004</v>
      </c>
      <c r="E6" s="83">
        <f t="shared" si="0"/>
        <v>17.9</v>
      </c>
      <c r="F6" s="26">
        <v>3311</v>
      </c>
      <c r="G6" s="26">
        <v>3398</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s="77" customFormat="1" ht="15" customHeight="1">
      <c r="A7" s="82" t="s">
        <v>106</v>
      </c>
      <c r="B7" s="95">
        <f>C7+210</f>
        <v>329.7</v>
      </c>
      <c r="C7" s="95">
        <v>119.7</v>
      </c>
      <c r="D7" s="95">
        <f t="shared" si="1"/>
        <v>210</v>
      </c>
      <c r="E7" s="83">
        <f t="shared" si="0"/>
        <v>175.4</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77" customFormat="1" ht="15" customHeight="1">
      <c r="A8" s="82" t="s">
        <v>107</v>
      </c>
      <c r="B8" s="95">
        <f>C8+1238+1317-20</f>
        <v>79531.28</v>
      </c>
      <c r="C8" s="95">
        <v>76996.28</v>
      </c>
      <c r="D8" s="95">
        <f t="shared" si="1"/>
        <v>2535</v>
      </c>
      <c r="E8" s="83">
        <f t="shared" si="0"/>
        <v>3.3</v>
      </c>
      <c r="F8" s="26">
        <f>5502+800</f>
        <v>6302</v>
      </c>
      <c r="G8" s="26">
        <f>6301+128</f>
        <v>6429</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s="77" customFormat="1" ht="15" customHeight="1">
      <c r="A9" s="84" t="s">
        <v>108</v>
      </c>
      <c r="B9" s="95">
        <f>C9+183</f>
        <v>58518.74</v>
      </c>
      <c r="C9" s="95">
        <v>58335.74</v>
      </c>
      <c r="D9" s="95">
        <f t="shared" si="1"/>
        <v>183</v>
      </c>
      <c r="E9" s="83">
        <f t="shared" si="0"/>
        <v>0.3</v>
      </c>
      <c r="F9" s="26">
        <v>797</v>
      </c>
      <c r="G9" s="26">
        <v>765</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s="77" customFormat="1" ht="15" customHeight="1">
      <c r="A10" s="82" t="s">
        <v>109</v>
      </c>
      <c r="B10" s="95">
        <f>C10+40</f>
        <v>1366.12</v>
      </c>
      <c r="C10" s="95">
        <v>1326.12</v>
      </c>
      <c r="D10" s="95">
        <f t="shared" si="1"/>
        <v>40</v>
      </c>
      <c r="E10" s="83">
        <f t="shared" si="0"/>
        <v>3</v>
      </c>
      <c r="F10" s="26">
        <v>490</v>
      </c>
      <c r="G10" s="26">
        <v>1490</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s="77" customFormat="1" ht="15" customHeight="1">
      <c r="A11" s="82" t="s">
        <v>110</v>
      </c>
      <c r="B11" s="95">
        <f>C11+251</f>
        <v>11700</v>
      </c>
      <c r="C11" s="95">
        <v>11449</v>
      </c>
      <c r="D11" s="95">
        <f t="shared" si="1"/>
        <v>251</v>
      </c>
      <c r="E11" s="83">
        <f t="shared" si="0"/>
        <v>2.2</v>
      </c>
      <c r="F11" s="26">
        <v>472</v>
      </c>
      <c r="G11" s="26">
        <v>480</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s="77" customFormat="1" ht="15" customHeight="1">
      <c r="A12" s="82" t="s">
        <v>111</v>
      </c>
      <c r="B12" s="95">
        <f>C12+126+(-13+11.4)-1-2+24-1</f>
        <v>166681.4</v>
      </c>
      <c r="C12" s="95">
        <v>166537</v>
      </c>
      <c r="D12" s="95">
        <f t="shared" si="1"/>
        <v>144.39999999999418</v>
      </c>
      <c r="E12" s="83">
        <f t="shared" si="0"/>
        <v>0.1</v>
      </c>
      <c r="F12" s="26">
        <f>580-20</f>
        <v>560</v>
      </c>
      <c r="G12" s="26">
        <v>556</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s="77" customFormat="1" ht="15" customHeight="1">
      <c r="A13" s="82" t="s">
        <v>112</v>
      </c>
      <c r="B13" s="95">
        <f>C13+500</f>
        <v>84864.88</v>
      </c>
      <c r="C13" s="95">
        <v>84364.88</v>
      </c>
      <c r="D13" s="95">
        <f t="shared" si="1"/>
        <v>500</v>
      </c>
      <c r="E13" s="83">
        <f t="shared" si="0"/>
        <v>0.6</v>
      </c>
      <c r="F13" s="26">
        <v>20</v>
      </c>
      <c r="G13" s="26">
        <v>15</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77" customFormat="1" ht="15" customHeight="1">
      <c r="A14" s="82" t="s">
        <v>113</v>
      </c>
      <c r="B14" s="95">
        <f>C14+401</f>
        <v>15690.97</v>
      </c>
      <c r="C14" s="95">
        <v>15289.97</v>
      </c>
      <c r="D14" s="95">
        <f t="shared" si="1"/>
        <v>401</v>
      </c>
      <c r="E14" s="83">
        <f t="shared" si="0"/>
        <v>2.6</v>
      </c>
      <c r="F14" s="26">
        <v>21</v>
      </c>
      <c r="G14" s="26">
        <v>15</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s="77" customFormat="1" ht="15" customHeight="1">
      <c r="A15" s="82" t="s">
        <v>124</v>
      </c>
      <c r="B15" s="95">
        <f>C15+1379+1000</f>
        <v>45663</v>
      </c>
      <c r="C15" s="95">
        <v>43284</v>
      </c>
      <c r="D15" s="95">
        <f t="shared" si="1"/>
        <v>2379</v>
      </c>
      <c r="E15" s="83">
        <f t="shared" si="0"/>
        <v>5.5</v>
      </c>
      <c r="F15" s="26">
        <v>20</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s="77" customFormat="1" ht="15" customHeight="1">
      <c r="A16" s="82" t="s">
        <v>125</v>
      </c>
      <c r="B16" s="95">
        <f>C16+3643+525+109+551+10+14-78+268+9-80</f>
        <v>48279.75</v>
      </c>
      <c r="C16" s="95">
        <v>43308.75</v>
      </c>
      <c r="D16" s="95">
        <f t="shared" si="1"/>
        <v>4971</v>
      </c>
      <c r="E16" s="83">
        <f t="shared" si="0"/>
        <v>11.5</v>
      </c>
      <c r="F16" s="26">
        <v>918</v>
      </c>
      <c r="G16" s="26">
        <v>1008</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77" customFormat="1" ht="15" customHeight="1">
      <c r="A17" s="82" t="s">
        <v>126</v>
      </c>
      <c r="B17" s="95">
        <f>C17+1000</f>
        <v>10472.88</v>
      </c>
      <c r="C17" s="95">
        <v>9472.88</v>
      </c>
      <c r="D17" s="95">
        <f aca="true" t="shared" si="2" ref="D17:D31">B17-C17</f>
        <v>1000</v>
      </c>
      <c r="E17" s="83">
        <f aca="true" t="shared" si="3" ref="E17:E31">IF(C17=0,,ROUND(D17/C17*100,1))</f>
        <v>10.6</v>
      </c>
      <c r="F17" s="26">
        <v>2777</v>
      </c>
      <c r="G17" s="26">
        <v>5977</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s="77" customFormat="1" ht="15" customHeight="1">
      <c r="A18" s="82" t="s">
        <v>127</v>
      </c>
      <c r="B18" s="95">
        <f>C18+150</f>
        <v>2505.38</v>
      </c>
      <c r="C18" s="95">
        <v>2355.38</v>
      </c>
      <c r="D18" s="95">
        <f t="shared" si="2"/>
        <v>150</v>
      </c>
      <c r="E18" s="83">
        <f t="shared" si="3"/>
        <v>6.4</v>
      </c>
      <c r="F18" s="26">
        <v>692</v>
      </c>
      <c r="G18" s="26">
        <v>692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s="77" customFormat="1" ht="15" customHeight="1">
      <c r="A19" s="82" t="s">
        <v>128</v>
      </c>
      <c r="B19" s="95">
        <f>C19</f>
        <v>1335.53</v>
      </c>
      <c r="C19" s="95">
        <v>1335.53</v>
      </c>
      <c r="D19" s="95">
        <f t="shared" si="2"/>
        <v>0</v>
      </c>
      <c r="E19" s="83">
        <f t="shared" si="3"/>
        <v>0</v>
      </c>
      <c r="F19" s="26">
        <v>200</v>
      </c>
      <c r="G19" s="26">
        <v>200</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s="77" customFormat="1" ht="15" customHeight="1">
      <c r="A20" s="82" t="s">
        <v>129</v>
      </c>
      <c r="B20" s="95">
        <f>C20</f>
        <v>357.26</v>
      </c>
      <c r="C20" s="95">
        <v>357.26</v>
      </c>
      <c r="D20" s="95">
        <f t="shared" si="2"/>
        <v>0</v>
      </c>
      <c r="E20" s="83">
        <f t="shared" si="3"/>
        <v>0</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s="77" customFormat="1" ht="15" customHeight="1">
      <c r="A21" s="82" t="s">
        <v>130</v>
      </c>
      <c r="B21" s="95">
        <f>C21</f>
        <v>4187.43</v>
      </c>
      <c r="C21" s="95">
        <v>4187.43</v>
      </c>
      <c r="D21" s="95">
        <f t="shared" si="2"/>
        <v>0</v>
      </c>
      <c r="E21" s="83">
        <f t="shared" si="3"/>
        <v>0</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s="77" customFormat="1" ht="15" customHeight="1">
      <c r="A22" s="82" t="s">
        <v>131</v>
      </c>
      <c r="B22" s="95">
        <f>C22</f>
        <v>22567.67</v>
      </c>
      <c r="C22" s="95">
        <v>22567.67</v>
      </c>
      <c r="D22" s="95">
        <f t="shared" si="2"/>
        <v>0</v>
      </c>
      <c r="E22" s="83">
        <f t="shared" si="3"/>
        <v>0</v>
      </c>
      <c r="F22" s="26">
        <v>1030</v>
      </c>
      <c r="G22" s="26">
        <v>1030</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s="77" customFormat="1" ht="15" customHeight="1">
      <c r="A23" s="82" t="s">
        <v>132</v>
      </c>
      <c r="B23" s="95">
        <f>C23</f>
        <v>231.7</v>
      </c>
      <c r="C23" s="95">
        <v>231.7</v>
      </c>
      <c r="D23" s="95">
        <f t="shared" si="2"/>
        <v>0</v>
      </c>
      <c r="E23" s="83">
        <f t="shared" si="3"/>
        <v>0</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s="77" customFormat="1" ht="15" customHeight="1">
      <c r="A24" s="82" t="s">
        <v>133</v>
      </c>
      <c r="B24" s="95">
        <f>C24+145+25+66+32+120</f>
        <v>3992.81</v>
      </c>
      <c r="C24" s="95">
        <v>3604.81</v>
      </c>
      <c r="D24" s="95">
        <f t="shared" si="2"/>
        <v>388</v>
      </c>
      <c r="E24" s="83">
        <f t="shared" si="3"/>
        <v>10.8</v>
      </c>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s="77" customFormat="1" ht="15" customHeight="1">
      <c r="A25" s="82" t="s">
        <v>134</v>
      </c>
      <c r="B25" s="95">
        <f>C25</f>
        <v>10000</v>
      </c>
      <c r="C25" s="95">
        <v>10000</v>
      </c>
      <c r="D25" s="95">
        <f t="shared" si="2"/>
        <v>0</v>
      </c>
      <c r="E25" s="83">
        <f t="shared" si="3"/>
        <v>0</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s="77" customFormat="1" ht="15" customHeight="1">
      <c r="A26" s="82" t="s">
        <v>135</v>
      </c>
      <c r="B26" s="95">
        <f>C26+500</f>
        <v>119395</v>
      </c>
      <c r="C26" s="95">
        <v>118895</v>
      </c>
      <c r="D26" s="95">
        <f t="shared" si="2"/>
        <v>500</v>
      </c>
      <c r="E26" s="83">
        <f t="shared" si="3"/>
        <v>0.4</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199" s="5" customFormat="1" ht="15" customHeight="1">
      <c r="A27" s="85" t="s">
        <v>136</v>
      </c>
      <c r="B27" s="95">
        <f>C27</f>
        <v>69460.64</v>
      </c>
      <c r="C27" s="95">
        <v>69460.64</v>
      </c>
      <c r="D27" s="95">
        <f t="shared" si="2"/>
        <v>0</v>
      </c>
      <c r="E27" s="83">
        <f t="shared" si="3"/>
        <v>0</v>
      </c>
      <c r="F27" s="81">
        <f>D27</f>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row>
    <row r="28" spans="1:256" s="77" customFormat="1" ht="15" customHeight="1">
      <c r="A28" s="82" t="s">
        <v>137</v>
      </c>
      <c r="B28" s="95">
        <f>C28</f>
        <v>302</v>
      </c>
      <c r="C28" s="95">
        <v>302</v>
      </c>
      <c r="D28" s="95">
        <f t="shared" si="2"/>
        <v>0</v>
      </c>
      <c r="E28" s="83">
        <f t="shared" si="3"/>
        <v>0</v>
      </c>
      <c r="F28" s="29">
        <f>SUM(F5,F27:F27)</f>
        <v>17610</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s="77" customFormat="1" ht="14.25">
      <c r="A29" s="86" t="s">
        <v>138</v>
      </c>
      <c r="B29" s="94">
        <f>C29+37000+2457-17185</f>
        <v>135145</v>
      </c>
      <c r="C29" s="94">
        <v>112873</v>
      </c>
      <c r="D29" s="94">
        <f t="shared" si="2"/>
        <v>22272</v>
      </c>
      <c r="E29" s="79">
        <f t="shared" si="3"/>
        <v>19.7</v>
      </c>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77" customFormat="1" ht="14.25">
      <c r="A30" s="86" t="s">
        <v>139</v>
      </c>
      <c r="B30" s="94">
        <f>C30</f>
        <v>10766</v>
      </c>
      <c r="C30" s="94">
        <v>10766</v>
      </c>
      <c r="D30" s="94">
        <f t="shared" si="2"/>
        <v>0</v>
      </c>
      <c r="E30" s="79">
        <f t="shared" si="3"/>
        <v>0</v>
      </c>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s="77" customFormat="1" ht="14.25">
      <c r="A31" s="87" t="s">
        <v>140</v>
      </c>
      <c r="B31" s="94">
        <f>SUM(B5,B29:B30)</f>
        <v>962187.9100000001</v>
      </c>
      <c r="C31" s="94">
        <f>SUM(C5,C29:C30)</f>
        <v>917331.74</v>
      </c>
      <c r="D31" s="94">
        <f t="shared" si="2"/>
        <v>44856.17000000016</v>
      </c>
      <c r="E31" s="79">
        <f t="shared" si="3"/>
        <v>4.9</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sheetData>
  <sheetProtection/>
  <mergeCells count="5">
    <mergeCell ref="A1:E1"/>
    <mergeCell ref="D3:E3"/>
    <mergeCell ref="A3:A4"/>
    <mergeCell ref="B3:B4"/>
    <mergeCell ref="C3:C4"/>
  </mergeCells>
  <printOptions horizontalCentered="1"/>
  <pageMargins left="0.5548611111111111" right="0.5548611111111111" top="0.6048611111111111" bottom="0.6048611111111111" header="0.5111111111111111" footer="0.5111111111111111"/>
  <pageSetup firstPageNumber="3" useFirstPageNumber="1" horizontalDpi="600" verticalDpi="600" orientation="landscape" paperSize="9" r:id="rId1"/>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C18"/>
  <sheetViews>
    <sheetView showZeros="0" tabSelected="1" zoomScalePageLayoutView="0" workbookViewId="0" topLeftCell="A1">
      <selection activeCell="B6" sqref="B6"/>
    </sheetView>
  </sheetViews>
  <sheetFormatPr defaultColWidth="9.00390625" defaultRowHeight="14.25"/>
  <cols>
    <col min="1" max="1" width="66.50390625" style="16" customWidth="1"/>
    <col min="2" max="2" width="23.75390625" style="17" customWidth="1"/>
    <col min="3" max="3" width="25.75390625" style="16" customWidth="1"/>
    <col min="4" max="255" width="9.00390625" style="16" customWidth="1"/>
  </cols>
  <sheetData>
    <row r="1" ht="15.75" customHeight="1">
      <c r="A1" s="4"/>
    </row>
    <row r="2" spans="1:3" s="12" customFormat="1" ht="30" customHeight="1">
      <c r="A2" s="120" t="s">
        <v>141</v>
      </c>
      <c r="B2" s="120"/>
      <c r="C2" s="120"/>
    </row>
    <row r="3" spans="2:3" s="13" customFormat="1" ht="28.5" customHeight="1">
      <c r="B3" s="18"/>
      <c r="C3" s="19" t="s">
        <v>142</v>
      </c>
    </row>
    <row r="4" spans="1:3" s="14" customFormat="1" ht="28.5" customHeight="1">
      <c r="A4" s="2" t="s">
        <v>143</v>
      </c>
      <c r="B4" s="20" t="s">
        <v>144</v>
      </c>
      <c r="C4" s="3" t="s">
        <v>145</v>
      </c>
    </row>
    <row r="5" spans="1:3" s="15" customFormat="1" ht="28.5" customHeight="1">
      <c r="A5" s="2" t="s">
        <v>146</v>
      </c>
      <c r="B5" s="7">
        <v>44815</v>
      </c>
      <c r="C5" s="21"/>
    </row>
    <row r="6" spans="1:3" s="14" customFormat="1" ht="28.5" customHeight="1">
      <c r="A6" s="6" t="s">
        <v>147</v>
      </c>
      <c r="B6" s="7">
        <v>22584</v>
      </c>
      <c r="C6" s="22"/>
    </row>
    <row r="7" spans="1:3" s="14" customFormat="1" ht="28.5" customHeight="1">
      <c r="A7" s="99" t="s">
        <v>225</v>
      </c>
      <c r="B7" s="103">
        <v>4808</v>
      </c>
      <c r="C7" s="22"/>
    </row>
    <row r="8" spans="1:3" s="14" customFormat="1" ht="28.5" customHeight="1">
      <c r="A8" s="99" t="s">
        <v>3</v>
      </c>
      <c r="B8" s="103">
        <v>17776</v>
      </c>
      <c r="C8" s="22"/>
    </row>
    <row r="9" spans="1:3" s="14" customFormat="1" ht="28.5" customHeight="1">
      <c r="A9" s="6" t="s">
        <v>148</v>
      </c>
      <c r="B9" s="7">
        <v>22272</v>
      </c>
      <c r="C9" s="6"/>
    </row>
    <row r="10" spans="1:3" s="14" customFormat="1" ht="28.5" customHeight="1">
      <c r="A10" s="99" t="s">
        <v>232</v>
      </c>
      <c r="B10" s="8">
        <v>37000</v>
      </c>
      <c r="C10" s="6"/>
    </row>
    <row r="11" spans="1:3" ht="28.5" customHeight="1">
      <c r="A11" s="100" t="s">
        <v>233</v>
      </c>
      <c r="B11" s="8">
        <v>2457</v>
      </c>
      <c r="C11" s="23"/>
    </row>
    <row r="12" spans="1:3" ht="28.5" customHeight="1">
      <c r="A12" s="98" t="s">
        <v>14</v>
      </c>
      <c r="B12" s="8">
        <v>2815</v>
      </c>
      <c r="C12" s="101"/>
    </row>
    <row r="13" spans="1:3" ht="28.5" customHeight="1">
      <c r="A13" s="98" t="s">
        <v>15</v>
      </c>
      <c r="B13" s="97">
        <v>-20000</v>
      </c>
      <c r="C13" s="102"/>
    </row>
    <row r="14" ht="29.25" customHeight="1"/>
    <row r="15" ht="29.25" customHeight="1"/>
    <row r="16" ht="29.25" customHeight="1"/>
    <row r="17" ht="29.25" customHeight="1"/>
    <row r="18" ht="29.25" customHeight="1">
      <c r="A18" s="24"/>
    </row>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sheetData>
  <sheetProtection/>
  <mergeCells count="1">
    <mergeCell ref="A2:C2"/>
  </mergeCells>
  <printOptions horizontalCentered="1"/>
  <pageMargins left="0.7513888888888889" right="0.7513888888888889" top="0.9840277777777777" bottom="0.9840277777777777" header="0.15694444444444444" footer="0.4284722222222222"/>
  <pageSetup firstPageNumber="4" useFirstPageNumber="1" fitToHeight="9" horizontalDpi="600" verticalDpi="6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信访办-江珊</cp:lastModifiedBy>
  <cp:lastPrinted>2021-11-02T08:39:41Z</cp:lastPrinted>
  <dcterms:created xsi:type="dcterms:W3CDTF">2007-10-30T08:28:40Z</dcterms:created>
  <dcterms:modified xsi:type="dcterms:W3CDTF">2021-11-02T09:24:34Z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ies>
</file>